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oobiedw\Documents\A Separations Book\Chapter 9 Distillation - Variations on a Theme\"/>
    </mc:Choice>
  </mc:AlternateContent>
  <bookViews>
    <workbookView xWindow="0" yWindow="0" windowWidth="24000" windowHeight="9732" tabRatio="845"/>
  </bookViews>
  <sheets>
    <sheet name="Multiple Liquid Feeds" sheetId="37" r:id="rId1"/>
    <sheet name="MLF Op Lines" sheetId="52" r:id="rId2"/>
    <sheet name="MLF Streams" sheetId="51" r:id="rId3"/>
    <sheet name="MLF MT" sheetId="38" r:id="rId4"/>
    <sheet name="MLF DIY" sheetId="53" r:id="rId5"/>
    <sheet name="Multiple Vapor Feeds" sheetId="43" r:id="rId6"/>
    <sheet name="MVF Op Lines" sheetId="50" r:id="rId7"/>
    <sheet name="MVF Streams" sheetId="54" r:id="rId8"/>
    <sheet name="Multiple Vapor Feeds DIY" sheetId="55" r:id="rId9"/>
    <sheet name="VLE" sheetId="1" r:id="rId10"/>
    <sheet name="xy" sheetId="33" r:id="rId11"/>
    <sheet name="Txy" sheetId="34" r:id="rId12"/>
  </sheets>
  <definedNames>
    <definedName name="solver_adj" localSheetId="4" hidden="1">'MLF DIY'!$I$6:$I$17,'MLF DIY'!$D$2</definedName>
    <definedName name="solver_adj" localSheetId="0" hidden="1">'Multiple Liquid Feeds'!$I$6:$I$17,'Multiple Liquid Feeds'!$D$2</definedName>
    <definedName name="solver_adj" localSheetId="5" hidden="1">'Multiple Vapor Feeds'!$I$6:$I$17,'Multiple Vapor Feeds'!$D$3</definedName>
    <definedName name="solver_adj" localSheetId="8" hidden="1">'Multiple Vapor Feeds DIY'!$I$6:$I$17,'Multiple Vapor Feeds DIY'!$D$3</definedName>
    <definedName name="solver_adj" localSheetId="9" hidden="1">VLE!$C$4:$C$104</definedName>
    <definedName name="solver_cvg" localSheetId="4" hidden="1">0.0001</definedName>
    <definedName name="solver_cvg" localSheetId="0" hidden="1">0.0001</definedName>
    <definedName name="solver_cvg" localSheetId="5" hidden="1">0.0001</definedName>
    <definedName name="solver_cvg" localSheetId="8" hidden="1">0.0001</definedName>
    <definedName name="solver_cvg" localSheetId="9" hidden="1">0.0001</definedName>
    <definedName name="solver_drv" localSheetId="4" hidden="1">2</definedName>
    <definedName name="solver_drv" localSheetId="0" hidden="1">2</definedName>
    <definedName name="solver_drv" localSheetId="5" hidden="1">2</definedName>
    <definedName name="solver_drv" localSheetId="8" hidden="1">2</definedName>
    <definedName name="solver_drv" localSheetId="9" hidden="1">1</definedName>
    <definedName name="solver_eng" localSheetId="4" hidden="1">1</definedName>
    <definedName name="solver_eng" localSheetId="0" hidden="1">1</definedName>
    <definedName name="solver_eng" localSheetId="5" hidden="1">1</definedName>
    <definedName name="solver_eng" localSheetId="8" hidden="1">1</definedName>
    <definedName name="solver_eng" localSheetId="9" hidden="1">1</definedName>
    <definedName name="solver_est" localSheetId="4" hidden="1">1</definedName>
    <definedName name="solver_est" localSheetId="0" hidden="1">1</definedName>
    <definedName name="solver_est" localSheetId="5" hidden="1">1</definedName>
    <definedName name="solver_est" localSheetId="8" hidden="1">1</definedName>
    <definedName name="solver_est" localSheetId="9" hidden="1">1</definedName>
    <definedName name="solver_itr" localSheetId="4" hidden="1">2147483647</definedName>
    <definedName name="solver_itr" localSheetId="0" hidden="1">2147483647</definedName>
    <definedName name="solver_itr" localSheetId="5" hidden="1">2147483647</definedName>
    <definedName name="solver_itr" localSheetId="8" hidden="1">2147483647</definedName>
    <definedName name="solver_itr" localSheetId="9" hidden="1">2147483647</definedName>
    <definedName name="solver_lhs1" localSheetId="4" hidden="1">'MLF DIY'!$F$19</definedName>
    <definedName name="solver_lhs1" localSheetId="0" hidden="1">'Multiple Liquid Feeds'!$F$19</definedName>
    <definedName name="solver_lhs1" localSheetId="5" hidden="1">'Multiple Vapor Feeds'!$L$6:$L$17</definedName>
    <definedName name="solver_lhs1" localSheetId="8" hidden="1">'Multiple Vapor Feeds DIY'!$L$6:$L$17</definedName>
    <definedName name="solver_lhs1" localSheetId="9" hidden="1">VLE!$F$5:$F$104</definedName>
    <definedName name="solver_lhs2" localSheetId="4" hidden="1">'MLF DIY'!$L$6:$L$17</definedName>
    <definedName name="solver_lhs2" localSheetId="0" hidden="1">'Multiple Liquid Feeds'!$L$6:$L$17</definedName>
    <definedName name="solver_mip" localSheetId="4" hidden="1">2147483647</definedName>
    <definedName name="solver_mip" localSheetId="0" hidden="1">2147483647</definedName>
    <definedName name="solver_mip" localSheetId="5" hidden="1">2147483647</definedName>
    <definedName name="solver_mip" localSheetId="8" hidden="1">2147483647</definedName>
    <definedName name="solver_mip" localSheetId="9" hidden="1">2147483647</definedName>
    <definedName name="solver_mni" localSheetId="4" hidden="1">30</definedName>
    <definedName name="solver_mni" localSheetId="0" hidden="1">30</definedName>
    <definedName name="solver_mni" localSheetId="5" hidden="1">30</definedName>
    <definedName name="solver_mni" localSheetId="8" hidden="1">30</definedName>
    <definedName name="solver_mni" localSheetId="9" hidden="1">30</definedName>
    <definedName name="solver_mrt" localSheetId="4" hidden="1">0.075</definedName>
    <definedName name="solver_mrt" localSheetId="0" hidden="1">0.075</definedName>
    <definedName name="solver_mrt" localSheetId="5" hidden="1">0.075</definedName>
    <definedName name="solver_mrt" localSheetId="8" hidden="1">0.075</definedName>
    <definedName name="solver_mrt" localSheetId="9" hidden="1">0.075</definedName>
    <definedName name="solver_msl" localSheetId="4" hidden="1">2</definedName>
    <definedName name="solver_msl" localSheetId="0" hidden="1">2</definedName>
    <definedName name="solver_msl" localSheetId="5" hidden="1">2</definedName>
    <definedName name="solver_msl" localSheetId="8" hidden="1">2</definedName>
    <definedName name="solver_msl" localSheetId="9" hidden="1">2</definedName>
    <definedName name="solver_neg" localSheetId="4" hidden="1">1</definedName>
    <definedName name="solver_neg" localSheetId="0" hidden="1">1</definedName>
    <definedName name="solver_neg" localSheetId="5" hidden="1">1</definedName>
    <definedName name="solver_neg" localSheetId="8" hidden="1">1</definedName>
    <definedName name="solver_neg" localSheetId="9" hidden="1">1</definedName>
    <definedName name="solver_nod" localSheetId="4" hidden="1">2147483647</definedName>
    <definedName name="solver_nod" localSheetId="0" hidden="1">2147483647</definedName>
    <definedName name="solver_nod" localSheetId="5" hidden="1">2147483647</definedName>
    <definedName name="solver_nod" localSheetId="8" hidden="1">2147483647</definedName>
    <definedName name="solver_nod" localSheetId="9" hidden="1">2147483647</definedName>
    <definedName name="solver_num" localSheetId="4" hidden="1">2</definedName>
    <definedName name="solver_num" localSheetId="0" hidden="1">2</definedName>
    <definedName name="solver_num" localSheetId="5" hidden="1">1</definedName>
    <definedName name="solver_num" localSheetId="8" hidden="1">1</definedName>
    <definedName name="solver_num" localSheetId="9" hidden="1">1</definedName>
    <definedName name="solver_nwt" localSheetId="4" hidden="1">1</definedName>
    <definedName name="solver_nwt" localSheetId="0" hidden="1">1</definedName>
    <definedName name="solver_nwt" localSheetId="5" hidden="1">1</definedName>
    <definedName name="solver_nwt" localSheetId="8" hidden="1">1</definedName>
    <definedName name="solver_nwt" localSheetId="9" hidden="1">1</definedName>
    <definedName name="solver_opt" localSheetId="4" hidden="1">'MLF DIY'!$L$6</definedName>
    <definedName name="solver_opt" localSheetId="0" hidden="1">'Multiple Liquid Feeds'!$L$6</definedName>
    <definedName name="solver_opt" localSheetId="5" hidden="1">'Multiple Vapor Feeds'!$F$19</definedName>
    <definedName name="solver_opt" localSheetId="8" hidden="1">'Multiple Vapor Feeds DIY'!$F$19</definedName>
    <definedName name="solver_opt" localSheetId="9" hidden="1">VLE!$F$4</definedName>
    <definedName name="solver_pre" localSheetId="4" hidden="1">0.000001</definedName>
    <definedName name="solver_pre" localSheetId="0" hidden="1">0.000001</definedName>
    <definedName name="solver_pre" localSheetId="5" hidden="1">0.000001</definedName>
    <definedName name="solver_pre" localSheetId="8" hidden="1">0.000001</definedName>
    <definedName name="solver_pre" localSheetId="9" hidden="1">0.000001</definedName>
    <definedName name="solver_rbv" localSheetId="4" hidden="1">2</definedName>
    <definedName name="solver_rbv" localSheetId="0" hidden="1">2</definedName>
    <definedName name="solver_rbv" localSheetId="5" hidden="1">2</definedName>
    <definedName name="solver_rbv" localSheetId="8" hidden="1">2</definedName>
    <definedName name="solver_rbv" localSheetId="9" hidden="1">1</definedName>
    <definedName name="solver_rel1" localSheetId="4" hidden="1">2</definedName>
    <definedName name="solver_rel1" localSheetId="0" hidden="1">2</definedName>
    <definedName name="solver_rel1" localSheetId="5" hidden="1">2</definedName>
    <definedName name="solver_rel1" localSheetId="8" hidden="1">2</definedName>
    <definedName name="solver_rel1" localSheetId="9" hidden="1">2</definedName>
    <definedName name="solver_rel2" localSheetId="4" hidden="1">2</definedName>
    <definedName name="solver_rel2" localSheetId="0" hidden="1">2</definedName>
    <definedName name="solver_rhs1" localSheetId="4" hidden="1">0</definedName>
    <definedName name="solver_rhs1" localSheetId="0" hidden="1">0</definedName>
    <definedName name="solver_rhs1" localSheetId="5" hidden="1">0</definedName>
    <definedName name="solver_rhs1" localSheetId="8" hidden="1">0</definedName>
    <definedName name="solver_rhs1" localSheetId="9" hidden="1">0</definedName>
    <definedName name="solver_rhs2" localSheetId="4" hidden="1">0</definedName>
    <definedName name="solver_rhs2" localSheetId="0" hidden="1">0</definedName>
    <definedName name="solver_rlx" localSheetId="4" hidden="1">2</definedName>
    <definedName name="solver_rlx" localSheetId="0" hidden="1">2</definedName>
    <definedName name="solver_rlx" localSheetId="5" hidden="1">2</definedName>
    <definedName name="solver_rlx" localSheetId="8" hidden="1">2</definedName>
    <definedName name="solver_rlx" localSheetId="9" hidden="1">2</definedName>
    <definedName name="solver_rsd" localSheetId="4" hidden="1">0</definedName>
    <definedName name="solver_rsd" localSheetId="0" hidden="1">0</definedName>
    <definedName name="solver_rsd" localSheetId="5" hidden="1">0</definedName>
    <definedName name="solver_rsd" localSheetId="8" hidden="1">0</definedName>
    <definedName name="solver_rsd" localSheetId="9" hidden="1">0</definedName>
    <definedName name="solver_scl" localSheetId="4" hidden="1">2</definedName>
    <definedName name="solver_scl" localSheetId="0" hidden="1">2</definedName>
    <definedName name="solver_scl" localSheetId="5" hidden="1">2</definedName>
    <definedName name="solver_scl" localSheetId="8" hidden="1">2</definedName>
    <definedName name="solver_scl" localSheetId="9" hidden="1">1</definedName>
    <definedName name="solver_sho" localSheetId="4" hidden="1">2</definedName>
    <definedName name="solver_sho" localSheetId="0" hidden="1">2</definedName>
    <definedName name="solver_sho" localSheetId="5" hidden="1">2</definedName>
    <definedName name="solver_sho" localSheetId="8" hidden="1">2</definedName>
    <definedName name="solver_sho" localSheetId="9" hidden="1">2</definedName>
    <definedName name="solver_ssz" localSheetId="4" hidden="1">100</definedName>
    <definedName name="solver_ssz" localSheetId="0" hidden="1">100</definedName>
    <definedName name="solver_ssz" localSheetId="5" hidden="1">100</definedName>
    <definedName name="solver_ssz" localSheetId="8" hidden="1">100</definedName>
    <definedName name="solver_ssz" localSheetId="9" hidden="1">100</definedName>
    <definedName name="solver_tim" localSheetId="4" hidden="1">2147483647</definedName>
    <definedName name="solver_tim" localSheetId="0" hidden="1">2147483647</definedName>
    <definedName name="solver_tim" localSheetId="5" hidden="1">2147483647</definedName>
    <definedName name="solver_tim" localSheetId="8" hidden="1">2147483647</definedName>
    <definedName name="solver_tim" localSheetId="9" hidden="1">2147483647</definedName>
    <definedName name="solver_tol" localSheetId="4" hidden="1">0.01</definedName>
    <definedName name="solver_tol" localSheetId="0" hidden="1">0.01</definedName>
    <definedName name="solver_tol" localSheetId="5" hidden="1">0.01</definedName>
    <definedName name="solver_tol" localSheetId="8" hidden="1">0.01</definedName>
    <definedName name="solver_tol" localSheetId="9" hidden="1">0.01</definedName>
    <definedName name="solver_typ" localSheetId="4" hidden="1">3</definedName>
    <definedName name="solver_typ" localSheetId="0" hidden="1">3</definedName>
    <definedName name="solver_typ" localSheetId="5" hidden="1">3</definedName>
    <definedName name="solver_typ" localSheetId="8" hidden="1">3</definedName>
    <definedName name="solver_typ" localSheetId="9" hidden="1">3</definedName>
    <definedName name="solver_val" localSheetId="4" hidden="1">0</definedName>
    <definedName name="solver_val" localSheetId="0" hidden="1">0</definedName>
    <definedName name="solver_val" localSheetId="5" hidden="1">0</definedName>
    <definedName name="solver_val" localSheetId="8" hidden="1">0</definedName>
    <definedName name="solver_val" localSheetId="9" hidden="1">0</definedName>
    <definedName name="solver_ver" localSheetId="4" hidden="1">3</definedName>
    <definedName name="solver_ver" localSheetId="0" hidden="1">3</definedName>
    <definedName name="solver_ver" localSheetId="5" hidden="1">3</definedName>
    <definedName name="solver_ver" localSheetId="8" hidden="1">3</definedName>
    <definedName name="solver_ver" localSheetId="9" hidden="1">3</definedName>
  </definedNames>
  <calcPr calcId="152511"/>
</workbook>
</file>

<file path=xl/calcChain.xml><?xml version="1.0" encoding="utf-8"?>
<calcChain xmlns="http://schemas.openxmlformats.org/spreadsheetml/2006/main">
  <c r="G24" i="43" l="1"/>
  <c r="G27" i="43"/>
  <c r="G26" i="43"/>
  <c r="H27" i="43"/>
  <c r="H26" i="43"/>
  <c r="G23" i="43"/>
  <c r="H24" i="43"/>
  <c r="H23" i="43"/>
  <c r="K27" i="43"/>
  <c r="K26" i="43"/>
  <c r="K24" i="43"/>
  <c r="K23" i="43"/>
  <c r="L30" i="43"/>
  <c r="L29" i="43"/>
  <c r="L30" i="37"/>
  <c r="L29" i="37"/>
  <c r="K30" i="43" l="1"/>
  <c r="K29" i="43"/>
  <c r="K30" i="37"/>
  <c r="K29" i="37"/>
  <c r="G24" i="37"/>
  <c r="G27" i="37"/>
  <c r="G26" i="37"/>
  <c r="G23" i="37"/>
  <c r="D15" i="43" l="1"/>
  <c r="D8" i="43" l="1"/>
  <c r="Q20" i="43" l="1"/>
  <c r="K17" i="43"/>
  <c r="J17" i="43"/>
  <c r="D17" i="43"/>
  <c r="K16" i="43"/>
  <c r="J16" i="43"/>
  <c r="D16" i="43"/>
  <c r="K15" i="43"/>
  <c r="J15" i="43"/>
  <c r="K14" i="43"/>
  <c r="J14" i="43"/>
  <c r="D14" i="43"/>
  <c r="K13" i="43"/>
  <c r="J13" i="43"/>
  <c r="D13" i="43"/>
  <c r="K12" i="43"/>
  <c r="J12" i="43"/>
  <c r="D12" i="43"/>
  <c r="K11" i="43"/>
  <c r="J11" i="43"/>
  <c r="D11" i="43"/>
  <c r="K10" i="43"/>
  <c r="J10" i="43"/>
  <c r="D10" i="43"/>
  <c r="K9" i="43"/>
  <c r="J9" i="43"/>
  <c r="D9" i="43"/>
  <c r="K8" i="43"/>
  <c r="J8" i="43"/>
  <c r="K7" i="43"/>
  <c r="J7" i="43"/>
  <c r="D7" i="43"/>
  <c r="K6" i="43"/>
  <c r="J6" i="43"/>
  <c r="F6" i="43"/>
  <c r="H7" i="43" s="1"/>
  <c r="E6" i="43"/>
  <c r="G7" i="43" l="1"/>
  <c r="E7" i="43"/>
  <c r="E8" i="43" s="1"/>
  <c r="E9" i="43" s="1"/>
  <c r="E10" i="43" s="1"/>
  <c r="E11" i="43" s="1"/>
  <c r="E12" i="43" s="1"/>
  <c r="E13" i="43" s="1"/>
  <c r="E14" i="43" s="1"/>
  <c r="E15" i="43" s="1"/>
  <c r="E16" i="43" s="1"/>
  <c r="L6" i="43"/>
  <c r="L7" i="43"/>
  <c r="O10" i="43"/>
  <c r="S10" i="43" s="1"/>
  <c r="Q9" i="43"/>
  <c r="S9" i="43" s="1"/>
  <c r="F7" i="43"/>
  <c r="P9" i="43"/>
  <c r="R9" i="43" s="1"/>
  <c r="G8" i="43" l="1"/>
  <c r="H8" i="43" s="1"/>
  <c r="Q10" i="43" s="1"/>
  <c r="S11" i="43" s="1"/>
  <c r="P10" i="43"/>
  <c r="R11" i="43" s="1"/>
  <c r="N10" i="43"/>
  <c r="R10" i="43" s="1"/>
  <c r="G9" i="43" l="1"/>
  <c r="G10" i="43" s="1"/>
  <c r="G11" i="43" s="1"/>
  <c r="G12" i="43" s="1"/>
  <c r="G13" i="43" s="1"/>
  <c r="G14" i="43" s="1"/>
  <c r="G15" i="43" s="1"/>
  <c r="G16" i="43" s="1"/>
  <c r="F8" i="43"/>
  <c r="L8" i="43"/>
  <c r="O11" i="43"/>
  <c r="S12" i="43" s="1"/>
  <c r="Q20" i="37"/>
  <c r="D17" i="37"/>
  <c r="D12" i="37"/>
  <c r="J12" i="37"/>
  <c r="K12" i="37"/>
  <c r="H9" i="43" l="1"/>
  <c r="Q11" i="43" s="1"/>
  <c r="S13" i="43" s="1"/>
  <c r="P11" i="43"/>
  <c r="R13" i="43" s="1"/>
  <c r="N11" i="43"/>
  <c r="R12" i="43" s="1"/>
  <c r="D9" i="37"/>
  <c r="D10" i="37"/>
  <c r="D11" i="37"/>
  <c r="D13" i="37"/>
  <c r="D14" i="37"/>
  <c r="D15" i="37"/>
  <c r="D16" i="37"/>
  <c r="D7" i="37"/>
  <c r="J7" i="37"/>
  <c r="K7" i="37"/>
  <c r="J8" i="37"/>
  <c r="K8" i="37"/>
  <c r="J9" i="37"/>
  <c r="K9" i="37"/>
  <c r="J10" i="37"/>
  <c r="K10" i="37"/>
  <c r="J11" i="37"/>
  <c r="K11" i="37"/>
  <c r="J13" i="37"/>
  <c r="K13" i="37"/>
  <c r="J14" i="37"/>
  <c r="K14" i="37"/>
  <c r="J15" i="37"/>
  <c r="K15" i="37"/>
  <c r="J16" i="37"/>
  <c r="K16" i="37"/>
  <c r="J17" i="37"/>
  <c r="K17" i="37"/>
  <c r="K6" i="37"/>
  <c r="J6" i="37"/>
  <c r="E6" i="37"/>
  <c r="G7" i="37" s="1"/>
  <c r="F6" i="37"/>
  <c r="H7" i="37" s="1"/>
  <c r="Q9" i="37" s="1"/>
  <c r="S9" i="37" s="1"/>
  <c r="L9" i="43" l="1"/>
  <c r="F9" i="43"/>
  <c r="N12" i="43" s="1"/>
  <c r="R14" i="43" s="1"/>
  <c r="O12" i="43"/>
  <c r="S14" i="43" s="1"/>
  <c r="L23" i="37"/>
  <c r="L24" i="37"/>
  <c r="O10" i="37"/>
  <c r="S10" i="37" s="1"/>
  <c r="F7" i="37"/>
  <c r="N10" i="37" s="1"/>
  <c r="R10" i="37" s="1"/>
  <c r="P9" i="37"/>
  <c r="R9" i="37" s="1"/>
  <c r="G8" i="37"/>
  <c r="G9" i="37" s="1"/>
  <c r="G10" i="37" s="1"/>
  <c r="G11" i="37" s="1"/>
  <c r="E7" i="37"/>
  <c r="L7" i="37"/>
  <c r="L6" i="37"/>
  <c r="H24" i="37" l="1"/>
  <c r="H23" i="37"/>
  <c r="P12" i="43"/>
  <c r="R15" i="43" s="1"/>
  <c r="H10" i="43"/>
  <c r="O13" i="43" s="1"/>
  <c r="S16" i="43" s="1"/>
  <c r="E8" i="37"/>
  <c r="E9" i="37" s="1"/>
  <c r="E10" i="37" s="1"/>
  <c r="E11" i="37" s="1"/>
  <c r="E13" i="37" s="1"/>
  <c r="E14" i="37" s="1"/>
  <c r="E15" i="37" s="1"/>
  <c r="E16" i="37" s="1"/>
  <c r="G13" i="37"/>
  <c r="G14" i="37" s="1"/>
  <c r="G15" i="37" s="1"/>
  <c r="G16" i="37" s="1"/>
  <c r="G17" i="37" s="1"/>
  <c r="G12" i="37"/>
  <c r="P10" i="37"/>
  <c r="R11" i="37" s="1"/>
  <c r="H8" i="37"/>
  <c r="F8" i="37" s="1"/>
  <c r="F10" i="43" l="1"/>
  <c r="H11" i="43" s="1"/>
  <c r="O14" i="43" s="1"/>
  <c r="S18" i="43" s="1"/>
  <c r="L10" i="43"/>
  <c r="Q12" i="43"/>
  <c r="S15" i="43" s="1"/>
  <c r="E12" i="37"/>
  <c r="E17" i="37"/>
  <c r="F18" i="37" s="1"/>
  <c r="Q10" i="37"/>
  <c r="S11" i="37" s="1"/>
  <c r="O11" i="37"/>
  <c r="S12" i="37" s="1"/>
  <c r="L8" i="37"/>
  <c r="N13" i="43" l="1"/>
  <c r="R16" i="43" s="1"/>
  <c r="L11" i="43"/>
  <c r="P13" i="43"/>
  <c r="R17" i="43" s="1"/>
  <c r="Q13" i="43"/>
  <c r="S17" i="43" s="1"/>
  <c r="F11" i="43"/>
  <c r="H12" i="43" s="1"/>
  <c r="L12" i="43" s="1"/>
  <c r="H9" i="37"/>
  <c r="F9" i="37" s="1"/>
  <c r="P11" i="37"/>
  <c r="R13" i="37" s="1"/>
  <c r="N11" i="37"/>
  <c r="R12" i="37" s="1"/>
  <c r="P14" i="43" l="1"/>
  <c r="R19" i="43" s="1"/>
  <c r="N14" i="43"/>
  <c r="R18" i="43" s="1"/>
  <c r="Q14" i="43"/>
  <c r="S19" i="43" s="1"/>
  <c r="F12" i="43"/>
  <c r="H13" i="43" s="1"/>
  <c r="F13" i="43" s="1"/>
  <c r="H14" i="43" s="1"/>
  <c r="O15" i="43"/>
  <c r="S20" i="43" s="1"/>
  <c r="G17" i="43"/>
  <c r="E17" i="43" s="1"/>
  <c r="H10" i="37"/>
  <c r="F10" i="37" s="1"/>
  <c r="P12" i="37"/>
  <c r="R15" i="37" s="1"/>
  <c r="N12" i="37"/>
  <c r="R14" i="37" s="1"/>
  <c r="Q11" i="37"/>
  <c r="S13" i="37" s="1"/>
  <c r="O12" i="37"/>
  <c r="S14" i="37" s="1"/>
  <c r="L9" i="37"/>
  <c r="D5" i="1"/>
  <c r="B5" i="1"/>
  <c r="D6" i="1"/>
  <c r="B6" i="1"/>
  <c r="D7" i="1"/>
  <c r="B7" i="1"/>
  <c r="D8" i="1"/>
  <c r="B8" i="1"/>
  <c r="D9" i="1"/>
  <c r="B9" i="1"/>
  <c r="D10" i="1"/>
  <c r="B10" i="1"/>
  <c r="D11" i="1"/>
  <c r="B11" i="1"/>
  <c r="D12" i="1"/>
  <c r="B12" i="1"/>
  <c r="D13" i="1"/>
  <c r="B13" i="1"/>
  <c r="D14" i="1"/>
  <c r="B14" i="1"/>
  <c r="D15" i="1"/>
  <c r="B15" i="1"/>
  <c r="D16" i="1"/>
  <c r="B16" i="1"/>
  <c r="D17" i="1"/>
  <c r="B17" i="1"/>
  <c r="D18" i="1"/>
  <c r="B18" i="1"/>
  <c r="D19" i="1"/>
  <c r="B19" i="1"/>
  <c r="D20" i="1"/>
  <c r="B20" i="1"/>
  <c r="D21" i="1"/>
  <c r="B21" i="1"/>
  <c r="D22" i="1"/>
  <c r="B22" i="1"/>
  <c r="D23" i="1"/>
  <c r="B23" i="1"/>
  <c r="D24" i="1"/>
  <c r="B24" i="1"/>
  <c r="D25" i="1"/>
  <c r="B25" i="1"/>
  <c r="D26" i="1"/>
  <c r="B26" i="1"/>
  <c r="D27" i="1"/>
  <c r="B27" i="1"/>
  <c r="D28" i="1"/>
  <c r="B28" i="1"/>
  <c r="D29" i="1"/>
  <c r="B29" i="1"/>
  <c r="D30" i="1"/>
  <c r="B30" i="1"/>
  <c r="D31" i="1"/>
  <c r="B31" i="1"/>
  <c r="D32" i="1"/>
  <c r="B32" i="1"/>
  <c r="D33" i="1"/>
  <c r="B33" i="1"/>
  <c r="D34" i="1"/>
  <c r="B34" i="1"/>
  <c r="D35" i="1"/>
  <c r="B35" i="1"/>
  <c r="D36" i="1"/>
  <c r="B36" i="1"/>
  <c r="D37" i="1"/>
  <c r="B37" i="1"/>
  <c r="D38" i="1"/>
  <c r="B38" i="1"/>
  <c r="D39" i="1"/>
  <c r="B39" i="1"/>
  <c r="D40" i="1"/>
  <c r="B40" i="1"/>
  <c r="D41" i="1"/>
  <c r="B41" i="1"/>
  <c r="D42" i="1"/>
  <c r="B42" i="1"/>
  <c r="D43" i="1"/>
  <c r="B43" i="1"/>
  <c r="D44" i="1"/>
  <c r="B44" i="1"/>
  <c r="D45" i="1"/>
  <c r="B45" i="1"/>
  <c r="D46" i="1"/>
  <c r="B46" i="1"/>
  <c r="D47" i="1"/>
  <c r="B47" i="1"/>
  <c r="D48" i="1"/>
  <c r="B48" i="1"/>
  <c r="D49" i="1"/>
  <c r="B49" i="1"/>
  <c r="D50" i="1"/>
  <c r="B50" i="1"/>
  <c r="D51" i="1"/>
  <c r="B51" i="1"/>
  <c r="D52" i="1"/>
  <c r="B52" i="1"/>
  <c r="D53" i="1"/>
  <c r="B53" i="1"/>
  <c r="D54" i="1"/>
  <c r="B54" i="1"/>
  <c r="D55" i="1"/>
  <c r="B55" i="1"/>
  <c r="D56" i="1"/>
  <c r="B56" i="1"/>
  <c r="D57" i="1"/>
  <c r="B57" i="1"/>
  <c r="D58" i="1"/>
  <c r="B58" i="1"/>
  <c r="D59" i="1"/>
  <c r="B59" i="1"/>
  <c r="D60" i="1"/>
  <c r="B60" i="1"/>
  <c r="D61" i="1"/>
  <c r="B61" i="1"/>
  <c r="D62" i="1"/>
  <c r="B62" i="1"/>
  <c r="D63" i="1"/>
  <c r="B63" i="1"/>
  <c r="D64" i="1"/>
  <c r="B64" i="1"/>
  <c r="D65" i="1"/>
  <c r="B65" i="1"/>
  <c r="D66" i="1"/>
  <c r="B66" i="1"/>
  <c r="D67" i="1"/>
  <c r="B67" i="1"/>
  <c r="D68" i="1"/>
  <c r="B68" i="1"/>
  <c r="D69" i="1"/>
  <c r="B69" i="1"/>
  <c r="D70" i="1"/>
  <c r="B70" i="1"/>
  <c r="D71" i="1"/>
  <c r="B71" i="1"/>
  <c r="D72" i="1"/>
  <c r="B72" i="1"/>
  <c r="D73" i="1"/>
  <c r="B73" i="1"/>
  <c r="D74" i="1"/>
  <c r="B74" i="1"/>
  <c r="D75" i="1"/>
  <c r="B75" i="1"/>
  <c r="D76" i="1"/>
  <c r="B76" i="1"/>
  <c r="D77" i="1"/>
  <c r="B77" i="1"/>
  <c r="D78" i="1"/>
  <c r="B78" i="1"/>
  <c r="D79" i="1"/>
  <c r="B79" i="1"/>
  <c r="D80" i="1"/>
  <c r="B80" i="1"/>
  <c r="D81" i="1"/>
  <c r="B81" i="1"/>
  <c r="D82" i="1"/>
  <c r="B82" i="1"/>
  <c r="D83" i="1"/>
  <c r="B83" i="1"/>
  <c r="D84" i="1"/>
  <c r="B84" i="1"/>
  <c r="D85" i="1"/>
  <c r="B85" i="1"/>
  <c r="D86" i="1"/>
  <c r="B86" i="1"/>
  <c r="D87" i="1"/>
  <c r="B87" i="1"/>
  <c r="D88" i="1"/>
  <c r="B88" i="1"/>
  <c r="D89" i="1"/>
  <c r="B89" i="1"/>
  <c r="D90" i="1"/>
  <c r="B90" i="1"/>
  <c r="D91" i="1"/>
  <c r="B91" i="1"/>
  <c r="D92" i="1"/>
  <c r="B92" i="1"/>
  <c r="D93" i="1"/>
  <c r="B93" i="1"/>
  <c r="D94" i="1"/>
  <c r="B94" i="1"/>
  <c r="D95" i="1"/>
  <c r="B95" i="1"/>
  <c r="D96" i="1"/>
  <c r="B96" i="1"/>
  <c r="D97" i="1"/>
  <c r="B97" i="1"/>
  <c r="D98" i="1"/>
  <c r="B98" i="1"/>
  <c r="D99" i="1"/>
  <c r="B99" i="1"/>
  <c r="D100" i="1"/>
  <c r="B100" i="1"/>
  <c r="D101" i="1"/>
  <c r="B101" i="1"/>
  <c r="D102" i="1"/>
  <c r="B102" i="1"/>
  <c r="D103" i="1"/>
  <c r="B103" i="1"/>
  <c r="D104" i="1"/>
  <c r="B10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E85" i="1"/>
  <c r="F85" i="1"/>
  <c r="E86" i="1"/>
  <c r="F86" i="1"/>
  <c r="E87" i="1"/>
  <c r="F87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E97" i="1"/>
  <c r="F97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D4" i="1"/>
  <c r="E4" i="1"/>
  <c r="F4" i="1"/>
  <c r="B4" i="1"/>
  <c r="L13" i="43" l="1"/>
  <c r="Q15" i="43"/>
  <c r="S21" i="43" s="1"/>
  <c r="N15" i="43"/>
  <c r="R20" i="43" s="1"/>
  <c r="O16" i="43"/>
  <c r="S22" i="43" s="1"/>
  <c r="P15" i="43"/>
  <c r="R21" i="43" s="1"/>
  <c r="N16" i="43"/>
  <c r="R22" i="43" s="1"/>
  <c r="P16" i="43"/>
  <c r="R23" i="43" s="1"/>
  <c r="F18" i="43"/>
  <c r="O17" i="43"/>
  <c r="S24" i="43" s="1"/>
  <c r="Q16" i="43"/>
  <c r="S23" i="43" s="1"/>
  <c r="L14" i="43"/>
  <c r="F14" i="43"/>
  <c r="H15" i="43" s="1"/>
  <c r="L10" i="37"/>
  <c r="H11" i="37"/>
  <c r="P13" i="37"/>
  <c r="R17" i="37" s="1"/>
  <c r="N13" i="37"/>
  <c r="R16" i="37" s="1"/>
  <c r="O13" i="37"/>
  <c r="S16" i="37" s="1"/>
  <c r="Q12" i="37"/>
  <c r="S15" i="37" s="1"/>
  <c r="Q17" i="43" l="1"/>
  <c r="S25" i="43" s="1"/>
  <c r="L15" i="43"/>
  <c r="F15" i="43"/>
  <c r="H16" i="43" s="1"/>
  <c r="O18" i="43"/>
  <c r="S26" i="43" s="1"/>
  <c r="P17" i="43"/>
  <c r="R25" i="43" s="1"/>
  <c r="N17" i="43"/>
  <c r="R24" i="43" s="1"/>
  <c r="F11" i="37"/>
  <c r="P14" i="37" s="1"/>
  <c r="R19" i="37" s="1"/>
  <c r="L11" i="37"/>
  <c r="Q13" i="37"/>
  <c r="S17" i="37" s="1"/>
  <c r="O14" i="37"/>
  <c r="S18" i="37" s="1"/>
  <c r="Q18" i="43" l="1"/>
  <c r="S27" i="43" s="1"/>
  <c r="O19" i="43"/>
  <c r="S28" i="43" s="1"/>
  <c r="L16" i="43"/>
  <c r="F16" i="43"/>
  <c r="H17" i="43" s="1"/>
  <c r="P18" i="43"/>
  <c r="R27" i="43" s="1"/>
  <c r="N18" i="43"/>
  <c r="R26" i="43" s="1"/>
  <c r="N14" i="37"/>
  <c r="R18" i="37" s="1"/>
  <c r="H12" i="37"/>
  <c r="O20" i="43" l="1"/>
  <c r="Q19" i="43"/>
  <c r="S29" i="43" s="1"/>
  <c r="S30" i="43" s="1"/>
  <c r="L17" i="43"/>
  <c r="F17" i="43"/>
  <c r="N19" i="43"/>
  <c r="R28" i="43" s="1"/>
  <c r="P19" i="43"/>
  <c r="R29" i="43" s="1"/>
  <c r="F12" i="37"/>
  <c r="Q14" i="37"/>
  <c r="O15" i="37"/>
  <c r="L12" i="37"/>
  <c r="P20" i="43" l="1"/>
  <c r="F19" i="43"/>
  <c r="N20" i="43"/>
  <c r="R30" i="43" s="1"/>
  <c r="R31" i="43" s="1"/>
  <c r="S31" i="43" s="1"/>
  <c r="P15" i="37"/>
  <c r="N15" i="37"/>
  <c r="H13" i="37"/>
  <c r="S20" i="37"/>
  <c r="S19" i="37"/>
  <c r="L13" i="37" l="1"/>
  <c r="Q15" i="37"/>
  <c r="S21" i="37" s="1"/>
  <c r="O16" i="37"/>
  <c r="S22" i="37" s="1"/>
  <c r="F13" i="37"/>
  <c r="H14" i="37" s="1"/>
  <c r="R20" i="37"/>
  <c r="R21" i="37"/>
  <c r="P16" i="37" l="1"/>
  <c r="R23" i="37" s="1"/>
  <c r="N16" i="37"/>
  <c r="F14" i="37" l="1"/>
  <c r="Q16" i="37"/>
  <c r="S23" i="37" s="1"/>
  <c r="O17" i="37"/>
  <c r="S24" i="37" s="1"/>
  <c r="L14" i="37"/>
  <c r="R22" i="37" l="1"/>
  <c r="P17" i="37"/>
  <c r="N17" i="37"/>
  <c r="R24" i="37" s="1"/>
  <c r="H15" i="37"/>
  <c r="F15" i="37" l="1"/>
  <c r="H16" i="37" s="1"/>
  <c r="Q17" i="37"/>
  <c r="S25" i="37" s="1"/>
  <c r="O18" i="37"/>
  <c r="S26" i="37" s="1"/>
  <c r="L15" i="37"/>
  <c r="L16" i="37" l="1"/>
  <c r="O19" i="37"/>
  <c r="S28" i="37" s="1"/>
  <c r="Q18" i="37"/>
  <c r="S27" i="37" s="1"/>
  <c r="F16" i="37"/>
  <c r="R25" i="37"/>
  <c r="P18" i="37"/>
  <c r="R27" i="37" s="1"/>
  <c r="N18" i="37"/>
  <c r="R26" i="37" s="1"/>
  <c r="H17" i="37" l="1"/>
  <c r="P19" i="37"/>
  <c r="R29" i="37" s="1"/>
  <c r="N19" i="37"/>
  <c r="R28" i="37" s="1"/>
  <c r="L17" i="37" l="1"/>
  <c r="Q19" i="37"/>
  <c r="S29" i="37" s="1"/>
  <c r="S30" i="37" s="1"/>
  <c r="O20" i="37"/>
  <c r="F17" i="37"/>
  <c r="L26" i="37" l="1"/>
  <c r="P20" i="37"/>
  <c r="N20" i="37"/>
  <c r="R30" i="37" s="1"/>
  <c r="L27" i="37"/>
  <c r="F19" i="37"/>
  <c r="H27" i="37" l="1"/>
  <c r="H26" i="37"/>
</calcChain>
</file>

<file path=xl/sharedStrings.xml><?xml version="1.0" encoding="utf-8"?>
<sst xmlns="http://schemas.openxmlformats.org/spreadsheetml/2006/main" count="200" uniqueCount="66">
  <si>
    <t>Antoine Constants</t>
  </si>
  <si>
    <t>A</t>
  </si>
  <si>
    <t>B</t>
  </si>
  <si>
    <t>C</t>
  </si>
  <si>
    <t>Benzene</t>
  </si>
  <si>
    <t>Toluene</t>
  </si>
  <si>
    <t>T</t>
  </si>
  <si>
    <t>BP</t>
  </si>
  <si>
    <t>Generation of XY and TXY Diagrams</t>
  </si>
  <si>
    <t>y</t>
  </si>
  <si>
    <t>x</t>
  </si>
  <si>
    <t>TOL</t>
  </si>
  <si>
    <t>BOL</t>
  </si>
  <si>
    <t xml:space="preserve">R = </t>
  </si>
  <si>
    <t>x = y Line</t>
  </si>
  <si>
    <t>(mol B/mol)</t>
  </si>
  <si>
    <t>(mm Hg)</t>
  </si>
  <si>
    <r>
      <t>(</t>
    </r>
    <r>
      <rPr>
        <vertAlign val="superscript"/>
        <sz val="16"/>
        <color theme="1"/>
        <rFont val="Calibri"/>
        <family val="2"/>
        <scheme val="minor"/>
      </rPr>
      <t>o</t>
    </r>
    <r>
      <rPr>
        <sz val="16"/>
        <color theme="1"/>
        <rFont val="Calibri"/>
        <family val="2"/>
        <scheme val="minor"/>
      </rPr>
      <t>C)</t>
    </r>
  </si>
  <si>
    <t>P (mm Hg) =</t>
  </si>
  <si>
    <t xml:space="preserve">Instructions: For every x (from 0 - 1), a T is guessed. </t>
  </si>
  <si>
    <t xml:space="preserve">The vapor pressure for benzene and toluene is </t>
  </si>
  <si>
    <t xml:space="preserve">calculated along with the bubble point equation </t>
  </si>
  <si>
    <t xml:space="preserve">until the BP equation is 0, using Solver for all 101 points. </t>
  </si>
  <si>
    <t xml:space="preserve">on the XY and TXY diagrams. </t>
  </si>
  <si>
    <t xml:space="preserve">Suggested Experiment: If you change the pressure </t>
  </si>
  <si>
    <t>and re-run Solver, you can generate</t>
  </si>
  <si>
    <t>TXY and XY diagrams for pressures other than 1 atm.</t>
  </si>
  <si>
    <r>
      <t>p</t>
    </r>
    <r>
      <rPr>
        <vertAlign val="subscript"/>
        <sz val="16"/>
        <color theme="1"/>
        <rFont val="Calibri"/>
        <family val="2"/>
        <scheme val="minor"/>
      </rPr>
      <t>B</t>
    </r>
    <r>
      <rPr>
        <vertAlign val="superscript"/>
        <sz val="16"/>
        <color theme="1"/>
        <rFont val="Calibri"/>
        <family val="2"/>
        <scheme val="minor"/>
      </rPr>
      <t>*</t>
    </r>
  </si>
  <si>
    <r>
      <t>p</t>
    </r>
    <r>
      <rPr>
        <vertAlign val="subscript"/>
        <sz val="16"/>
        <color theme="1"/>
        <rFont val="Calibri"/>
        <family val="2"/>
        <scheme val="minor"/>
      </rPr>
      <t>T</t>
    </r>
    <r>
      <rPr>
        <vertAlign val="superscript"/>
        <sz val="16"/>
        <color theme="1"/>
        <rFont val="Calibri"/>
        <family val="2"/>
        <scheme val="minor"/>
      </rPr>
      <t>*</t>
    </r>
  </si>
  <si>
    <r>
      <t>(x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p</t>
    </r>
    <r>
      <rPr>
        <vertAlign val="subscript"/>
        <sz val="16"/>
        <color theme="1"/>
        <rFont val="Calibri"/>
        <family val="2"/>
        <scheme val="minor"/>
      </rPr>
      <t>B</t>
    </r>
    <r>
      <rPr>
        <vertAlign val="superscript"/>
        <sz val="16"/>
        <color theme="1"/>
        <rFont val="Calibri"/>
        <family val="2"/>
        <scheme val="minor"/>
      </rPr>
      <t>*</t>
    </r>
    <r>
      <rPr>
        <sz val="16"/>
        <color theme="1"/>
        <rFont val="Calibri"/>
        <family val="2"/>
        <scheme val="minor"/>
      </rPr>
      <t xml:space="preserve"> + (1 - x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>) p</t>
    </r>
    <r>
      <rPr>
        <vertAlign val="subscript"/>
        <sz val="16"/>
        <color theme="1"/>
        <rFont val="Calibri"/>
        <family val="2"/>
        <scheme val="minor"/>
      </rPr>
      <t>T</t>
    </r>
    <r>
      <rPr>
        <vertAlign val="superscript"/>
        <sz val="16"/>
        <color theme="1"/>
        <rFont val="Calibri"/>
        <family val="2"/>
        <scheme val="minor"/>
      </rPr>
      <t>*</t>
    </r>
    <r>
      <rPr>
        <sz val="16"/>
        <color theme="1"/>
        <rFont val="Calibri"/>
        <family val="2"/>
        <scheme val="minor"/>
      </rPr>
      <t xml:space="preserve"> - P = 0). A new T is guessed</t>
    </r>
  </si>
  <si>
    <r>
      <t>y = (p</t>
    </r>
    <r>
      <rPr>
        <vertAlign val="subscript"/>
        <sz val="16"/>
        <color theme="1"/>
        <rFont val="Calibri"/>
        <family val="2"/>
        <scheme val="minor"/>
      </rPr>
      <t>B</t>
    </r>
    <r>
      <rPr>
        <vertAlign val="superscript"/>
        <sz val="16"/>
        <color theme="1"/>
        <rFont val="Calibri"/>
        <family val="2"/>
        <scheme val="minor"/>
      </rPr>
      <t>*</t>
    </r>
    <r>
      <rPr>
        <sz val="16"/>
        <color theme="1"/>
        <rFont val="Calibri"/>
        <family val="2"/>
        <scheme val="minor"/>
      </rPr>
      <t>/P) x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is calculated and plotted </t>
    </r>
  </si>
  <si>
    <t>D =</t>
  </si>
  <si>
    <t xml:space="preserve">Stage </t>
  </si>
  <si>
    <t>TC</t>
  </si>
  <si>
    <t>PR</t>
  </si>
  <si>
    <t>F</t>
  </si>
  <si>
    <t>z</t>
  </si>
  <si>
    <t>FZ</t>
  </si>
  <si>
    <t>BP/DP</t>
  </si>
  <si>
    <t>L</t>
  </si>
  <si>
    <t>V</t>
  </si>
  <si>
    <t>D</t>
  </si>
  <si>
    <t>Leaving Streams</t>
  </si>
  <si>
    <t>Passing Streams</t>
  </si>
  <si>
    <t>Stairs</t>
  </si>
  <si>
    <t>MOL</t>
  </si>
  <si>
    <r>
      <t>x</t>
    </r>
    <r>
      <rPr>
        <vertAlign val="subscript"/>
        <sz val="11"/>
        <color theme="1"/>
        <rFont val="Calibri"/>
        <family val="2"/>
        <scheme val="minor"/>
      </rPr>
      <t>B</t>
    </r>
  </si>
  <si>
    <r>
      <t>K</t>
    </r>
    <r>
      <rPr>
        <vertAlign val="subscript"/>
        <sz val="11"/>
        <color theme="1"/>
        <rFont val="Calibri"/>
        <family val="2"/>
        <scheme val="minor"/>
      </rPr>
      <t>B</t>
    </r>
  </si>
  <si>
    <r>
      <t>K</t>
    </r>
    <r>
      <rPr>
        <vertAlign val="subscript"/>
        <sz val="11"/>
        <color theme="1"/>
        <rFont val="Calibri"/>
        <family val="2"/>
        <scheme val="minor"/>
      </rPr>
      <t>T</t>
    </r>
  </si>
  <si>
    <r>
      <t>x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 =</t>
    </r>
  </si>
  <si>
    <t>Fz</t>
  </si>
  <si>
    <t>Calculation of Operating Lines</t>
  </si>
  <si>
    <t>Two Liquid Feeds</t>
  </si>
  <si>
    <t>Feed Lines</t>
  </si>
  <si>
    <t>F, L, V [=] mol/s</t>
  </si>
  <si>
    <t>x, y, z [=] mol B/mol</t>
  </si>
  <si>
    <r>
      <t xml:space="preserve">T [=] 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C</t>
    </r>
  </si>
  <si>
    <t>Instructions</t>
  </si>
  <si>
    <t>2. Place those on any two stages.</t>
  </si>
  <si>
    <t>Calculations - Don't Touch!</t>
  </si>
  <si>
    <r>
      <t>3. Input reasonable values for D, x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, and R.</t>
    </r>
  </si>
  <si>
    <t>4. Input feed compositions into</t>
  </si>
  <si>
    <t xml:space="preserve">     "Calculation of Operating Lines".</t>
  </si>
  <si>
    <t>1. Choose flow rate and composition for two streams.</t>
  </si>
  <si>
    <t>5. Use Solver to interate for steady state.</t>
  </si>
  <si>
    <t>Numbers - Specified/Iteration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</si>
</sst>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0.000000"/>
  </numFmts>
  <fonts count="8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vertAlign val="subscript"/>
      <sz val="16"/>
      <color theme="1"/>
      <name val="Calibri"/>
      <family val="2"/>
      <scheme val="minor"/>
    </font>
    <font>
      <vertAlign val="superscript"/>
      <sz val="16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vertAlign val="superscript"/>
      <sz val="11"/>
      <color theme="1"/>
      <name val="Calibri"/>
      <family val="2"/>
      <scheme val="minor"/>
    </font>
    <font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theme="0" tint="-0.499984740745262"/>
      </left>
      <right/>
      <top style="thick">
        <color theme="0" tint="-0.499984740745262"/>
      </top>
      <bottom/>
      <diagonal/>
    </border>
    <border>
      <left/>
      <right/>
      <top style="thick">
        <color theme="0" tint="-0.499984740745262"/>
      </top>
      <bottom/>
      <diagonal/>
    </border>
    <border>
      <left/>
      <right style="thick">
        <color theme="0" tint="-0.499984740745262"/>
      </right>
      <top style="thick">
        <color theme="0" tint="-0.499984740745262"/>
      </top>
      <bottom/>
      <diagonal/>
    </border>
    <border>
      <left style="thick">
        <color theme="0" tint="-0.499984740745262"/>
      </left>
      <right/>
      <top/>
      <bottom/>
      <diagonal/>
    </border>
    <border>
      <left/>
      <right style="thick">
        <color theme="0" tint="-0.499984740745262"/>
      </right>
      <top/>
      <bottom/>
      <diagonal/>
    </border>
    <border>
      <left style="thick">
        <color theme="0" tint="-0.499984740745262"/>
      </left>
      <right/>
      <top/>
      <bottom style="thick">
        <color theme="0" tint="-0.499984740745262"/>
      </bottom>
      <diagonal/>
    </border>
    <border>
      <left/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theme="8" tint="-0.499984740745262"/>
      </left>
      <right style="thick">
        <color theme="8" tint="-0.499984740745262"/>
      </right>
      <top style="thick">
        <color theme="8" tint="-0.499984740745262"/>
      </top>
      <bottom style="thick">
        <color theme="8" tint="-0.499984740745262"/>
      </bottom>
      <diagonal/>
    </border>
    <border>
      <left style="thick">
        <color theme="8" tint="-0.499984740745262"/>
      </left>
      <right/>
      <top style="thick">
        <color theme="8" tint="-0.499984740745262"/>
      </top>
      <bottom/>
      <diagonal/>
    </border>
    <border>
      <left/>
      <right style="thick">
        <color theme="8" tint="-0.499984740745262"/>
      </right>
      <top style="thick">
        <color theme="8" tint="-0.499984740745262"/>
      </top>
      <bottom/>
      <diagonal/>
    </border>
    <border>
      <left style="thick">
        <color theme="8" tint="-0.499984740745262"/>
      </left>
      <right/>
      <top/>
      <bottom/>
      <diagonal/>
    </border>
    <border>
      <left/>
      <right style="thick">
        <color theme="8" tint="-0.499984740745262"/>
      </right>
      <top/>
      <bottom/>
      <diagonal/>
    </border>
    <border>
      <left style="thick">
        <color theme="8" tint="-0.499984740745262"/>
      </left>
      <right/>
      <top/>
      <bottom style="thick">
        <color theme="8" tint="-0.499984740745262"/>
      </bottom>
      <diagonal/>
    </border>
    <border>
      <left/>
      <right style="thick">
        <color theme="8" tint="-0.499984740745262"/>
      </right>
      <top/>
      <bottom style="thick">
        <color theme="8" tint="-0.499984740745262"/>
      </bottom>
      <diagonal/>
    </border>
    <border>
      <left style="thick">
        <color theme="8" tint="-0.499984740745262"/>
      </left>
      <right/>
      <top style="thick">
        <color auto="1"/>
      </top>
      <bottom/>
      <diagonal/>
    </border>
    <border>
      <left/>
      <right style="thick">
        <color theme="8" tint="-0.499984740745262"/>
      </right>
      <top style="thick">
        <color auto="1"/>
      </top>
      <bottom/>
      <diagonal/>
    </border>
    <border>
      <left style="thick">
        <color theme="9" tint="-0.499984740745262"/>
      </left>
      <right/>
      <top style="thick">
        <color theme="9" tint="-0.499984740745262"/>
      </top>
      <bottom/>
      <diagonal/>
    </border>
    <border>
      <left/>
      <right style="thick">
        <color theme="9" tint="-0.499984740745262"/>
      </right>
      <top style="thick">
        <color theme="9" tint="-0.499984740745262"/>
      </top>
      <bottom/>
      <diagonal/>
    </border>
    <border>
      <left style="thick">
        <color theme="9" tint="-0.499984740745262"/>
      </left>
      <right/>
      <top/>
      <bottom/>
      <diagonal/>
    </border>
    <border>
      <left/>
      <right style="thick">
        <color theme="9" tint="-0.499984740745262"/>
      </right>
      <top/>
      <bottom/>
      <diagonal/>
    </border>
    <border>
      <left style="thick">
        <color theme="9" tint="-0.499984740745262"/>
      </left>
      <right/>
      <top/>
      <bottom style="thick">
        <color theme="9" tint="-0.499984740745262"/>
      </bottom>
      <diagonal/>
    </border>
    <border>
      <left/>
      <right style="thick">
        <color theme="9" tint="-0.499984740745262"/>
      </right>
      <top/>
      <bottom style="thick">
        <color theme="9" tint="-0.499984740745262"/>
      </bottom>
      <diagonal/>
    </border>
    <border>
      <left style="thick">
        <color theme="8" tint="-0.499984740745262"/>
      </left>
      <right style="thick">
        <color theme="8" tint="-0.499984740745262"/>
      </right>
      <top style="thick">
        <color auto="1"/>
      </top>
      <bottom/>
      <diagonal/>
    </border>
    <border>
      <left style="thick">
        <color theme="8" tint="-0.499984740745262"/>
      </left>
      <right style="thick">
        <color theme="8" tint="-0.499984740745262"/>
      </right>
      <top/>
      <bottom/>
      <diagonal/>
    </border>
    <border>
      <left style="thick">
        <color theme="8" tint="-0.499984740745262"/>
      </left>
      <right style="thick">
        <color theme="8" tint="-0.499984740745262"/>
      </right>
      <top/>
      <bottom style="thick">
        <color theme="8" tint="-0.499984740745262"/>
      </bottom>
      <diagonal/>
    </border>
    <border>
      <left style="thick">
        <color theme="8" tint="-0.499984740745262"/>
      </left>
      <right/>
      <top style="thick">
        <color theme="8" tint="-0.499984740745262"/>
      </top>
      <bottom style="thick">
        <color theme="8" tint="-0.499984740745262"/>
      </bottom>
      <diagonal/>
    </border>
    <border>
      <left/>
      <right/>
      <top style="thick">
        <color theme="8" tint="-0.499984740745262"/>
      </top>
      <bottom style="thick">
        <color theme="8" tint="-0.499984740745262"/>
      </bottom>
      <diagonal/>
    </border>
    <border>
      <left/>
      <right style="thick">
        <color theme="8" tint="-0.499984740745262"/>
      </right>
      <top style="thick">
        <color theme="8" tint="-0.499984740745262"/>
      </top>
      <bottom style="thick">
        <color theme="8" tint="-0.499984740745262"/>
      </bottom>
      <diagonal/>
    </border>
    <border>
      <left/>
      <right/>
      <top style="thick">
        <color theme="9" tint="-0.499984740745262"/>
      </top>
      <bottom/>
      <diagonal/>
    </border>
    <border>
      <left/>
      <right/>
      <top/>
      <bottom style="thick">
        <color theme="9" tint="-0.499984740745262"/>
      </bottom>
      <diagonal/>
    </border>
    <border>
      <left style="thick">
        <color theme="8" tint="-0.499984740745262"/>
      </left>
      <right style="thick">
        <color theme="9" tint="-0.499984740745262"/>
      </right>
      <top style="thick">
        <color theme="8" tint="-0.499984740745262"/>
      </top>
      <bottom style="thick">
        <color theme="8" tint="-0.499984740745262"/>
      </bottom>
      <diagonal/>
    </border>
  </borders>
  <cellStyleXfs count="2">
    <xf numFmtId="0" fontId="0" fillId="0" borderId="0"/>
    <xf numFmtId="0" fontId="7" fillId="0" borderId="0"/>
  </cellStyleXfs>
  <cellXfs count="15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2" fontId="1" fillId="2" borderId="7" xfId="0" applyNumberFormat="1" applyFont="1" applyFill="1" applyBorder="1" applyAlignment="1">
      <alignment horizontal="center"/>
    </xf>
    <xf numFmtId="2" fontId="1" fillId="2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2" fontId="1" fillId="2" borderId="8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/>
    <xf numFmtId="0" fontId="1" fillId="0" borderId="0" xfId="0" applyFont="1" applyFill="1" applyBorder="1" applyAlignme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2" borderId="3" xfId="0" applyFont="1" applyFill="1" applyBorder="1"/>
    <xf numFmtId="0" fontId="0" fillId="2" borderId="4" xfId="0" applyFont="1" applyFill="1" applyBorder="1"/>
    <xf numFmtId="0" fontId="0" fillId="2" borderId="5" xfId="0" applyFont="1" applyFill="1" applyBorder="1"/>
    <xf numFmtId="0" fontId="0" fillId="2" borderId="6" xfId="0" applyFont="1" applyFill="1" applyBorder="1"/>
    <xf numFmtId="0" fontId="0" fillId="2" borderId="0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0" borderId="0" xfId="0" applyFont="1"/>
    <xf numFmtId="166" fontId="0" fillId="0" borderId="0" xfId="0" applyNumberFormat="1" applyAlignment="1">
      <alignment horizontal="center"/>
    </xf>
    <xf numFmtId="166" fontId="0" fillId="0" borderId="0" xfId="0" applyNumberFormat="1"/>
    <xf numFmtId="165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1" fontId="0" fillId="3" borderId="0" xfId="0" applyNumberFormat="1" applyFill="1" applyAlignment="1">
      <alignment horizontal="center"/>
    </xf>
    <xf numFmtId="166" fontId="0" fillId="3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center"/>
    </xf>
    <xf numFmtId="165" fontId="0" fillId="3" borderId="0" xfId="0" applyNumberFormat="1" applyFill="1" applyAlignment="1">
      <alignment horizontal="center"/>
    </xf>
    <xf numFmtId="167" fontId="0" fillId="3" borderId="0" xfId="0" applyNumberFormat="1" applyFill="1" applyAlignment="1">
      <alignment horizontal="center"/>
    </xf>
    <xf numFmtId="166" fontId="0" fillId="3" borderId="2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167" fontId="0" fillId="3" borderId="0" xfId="0" applyNumberFormat="1" applyFill="1" applyBorder="1" applyAlignment="1">
      <alignment horizontal="center"/>
    </xf>
    <xf numFmtId="0" fontId="0" fillId="3" borderId="2" xfId="0" applyFill="1" applyBorder="1"/>
    <xf numFmtId="0" fontId="5" fillId="3" borderId="2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6" fontId="0" fillId="2" borderId="6" xfId="0" applyNumberFormat="1" applyFill="1" applyBorder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166" fontId="0" fillId="2" borderId="7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10" xfId="0" applyNumberFormat="1" applyFill="1" applyBorder="1" applyAlignment="1">
      <alignment horizontal="center"/>
    </xf>
    <xf numFmtId="0" fontId="0" fillId="4" borderId="13" xfId="0" applyFill="1" applyBorder="1" applyAlignment="1">
      <alignment horizontal="right"/>
    </xf>
    <xf numFmtId="0" fontId="0" fillId="4" borderId="14" xfId="0" applyFill="1" applyBorder="1" applyAlignment="1">
      <alignment horizontal="left"/>
    </xf>
    <xf numFmtId="0" fontId="0" fillId="4" borderId="15" xfId="0" applyFill="1" applyBorder="1" applyAlignment="1">
      <alignment horizontal="right"/>
    </xf>
    <xf numFmtId="166" fontId="0" fillId="4" borderId="16" xfId="0" applyNumberFormat="1" applyFill="1" applyBorder="1" applyAlignment="1">
      <alignment horizontal="left"/>
    </xf>
    <xf numFmtId="0" fontId="0" fillId="4" borderId="17" xfId="0" applyFill="1" applyBorder="1" applyAlignment="1">
      <alignment horizontal="right"/>
    </xf>
    <xf numFmtId="0" fontId="0" fillId="4" borderId="18" xfId="0" applyFill="1" applyBorder="1" applyAlignment="1">
      <alignment horizontal="left"/>
    </xf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165" fontId="0" fillId="3" borderId="24" xfId="0" applyNumberFormat="1" applyFill="1" applyBorder="1" applyAlignment="1">
      <alignment horizontal="center"/>
    </xf>
    <xf numFmtId="165" fontId="0" fillId="3" borderId="26" xfId="0" applyNumberFormat="1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164" fontId="0" fillId="3" borderId="25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0" fillId="2" borderId="3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10" xfId="0" applyFill="1" applyBorder="1"/>
    <xf numFmtId="164" fontId="0" fillId="4" borderId="27" xfId="0" applyNumberFormat="1" applyFill="1" applyBorder="1" applyAlignment="1">
      <alignment horizontal="center"/>
    </xf>
    <xf numFmtId="164" fontId="0" fillId="4" borderId="28" xfId="0" applyNumberFormat="1" applyFill="1" applyBorder="1" applyAlignment="1">
      <alignment horizontal="center"/>
    </xf>
    <xf numFmtId="164" fontId="0" fillId="4" borderId="29" xfId="0" applyNumberFormat="1" applyFill="1" applyBorder="1" applyAlignment="1">
      <alignment horizontal="center"/>
    </xf>
    <xf numFmtId="0" fontId="0" fillId="4" borderId="30" xfId="0" applyFill="1" applyBorder="1"/>
    <xf numFmtId="0" fontId="0" fillId="4" borderId="31" xfId="0" applyFill="1" applyBorder="1"/>
    <xf numFmtId="0" fontId="0" fillId="4" borderId="32" xfId="0" applyFill="1" applyBorder="1"/>
    <xf numFmtId="0" fontId="0" fillId="3" borderId="21" xfId="0" applyFill="1" applyBorder="1"/>
    <xf numFmtId="0" fontId="0" fillId="3" borderId="33" xfId="0" applyFill="1" applyBorder="1"/>
    <xf numFmtId="0" fontId="0" fillId="3" borderId="22" xfId="0" applyFill="1" applyBorder="1"/>
    <xf numFmtId="164" fontId="0" fillId="3" borderId="34" xfId="0" applyNumberFormat="1" applyFill="1" applyBorder="1" applyAlignment="1">
      <alignment horizontal="center"/>
    </xf>
    <xf numFmtId="164" fontId="0" fillId="4" borderId="12" xfId="0" applyNumberFormat="1" applyFill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166" fontId="0" fillId="3" borderId="2" xfId="0" applyNumberFormat="1" applyFill="1" applyBorder="1"/>
    <xf numFmtId="2" fontId="0" fillId="4" borderId="18" xfId="0" applyNumberFormat="1" applyFill="1" applyBorder="1" applyAlignment="1">
      <alignment horizontal="left"/>
    </xf>
    <xf numFmtId="0" fontId="0" fillId="2" borderId="3" xfId="0" applyFill="1" applyBorder="1" applyAlignment="1"/>
    <xf numFmtId="0" fontId="0" fillId="2" borderId="4" xfId="0" applyFill="1" applyBorder="1" applyAlignment="1"/>
    <xf numFmtId="0" fontId="0" fillId="2" borderId="5" xfId="0" applyFill="1" applyBorder="1" applyAlignment="1"/>
    <xf numFmtId="0" fontId="0" fillId="2" borderId="0" xfId="0" applyFill="1" applyBorder="1"/>
    <xf numFmtId="0" fontId="0" fillId="2" borderId="9" xfId="0" applyFill="1" applyBorder="1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166" fontId="0" fillId="4" borderId="35" xfId="0" applyNumberFormat="1" applyFill="1" applyBorder="1" applyAlignment="1">
      <alignment horizontal="center"/>
    </xf>
    <xf numFmtId="166" fontId="0" fillId="3" borderId="24" xfId="0" applyNumberFormat="1" applyFill="1" applyBorder="1" applyAlignment="1">
      <alignment horizontal="center"/>
    </xf>
    <xf numFmtId="166" fontId="0" fillId="3" borderId="34" xfId="0" applyNumberFormat="1" applyFill="1" applyBorder="1" applyAlignment="1">
      <alignment horizontal="center"/>
    </xf>
    <xf numFmtId="166" fontId="0" fillId="3" borderId="26" xfId="0" applyNumberFormat="1" applyFill="1" applyBorder="1" applyAlignment="1">
      <alignment horizontal="center"/>
    </xf>
    <xf numFmtId="166" fontId="0" fillId="3" borderId="23" xfId="0" applyNumberFormat="1" applyFill="1" applyBorder="1" applyAlignment="1">
      <alignment horizontal="center"/>
    </xf>
    <xf numFmtId="166" fontId="0" fillId="3" borderId="25" xfId="0" applyNumberFormat="1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5.xml"/><Relationship Id="rId13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4.xml"/><Relationship Id="rId12" Type="http://schemas.openxmlformats.org/officeDocument/2006/relationships/chartsheet" Target="chartsheets/sheet7.xml"/><Relationship Id="rId2" Type="http://schemas.openxmlformats.org/officeDocument/2006/relationships/chartsheet" Target="chartsheets/sheet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11" Type="http://schemas.openxmlformats.org/officeDocument/2006/relationships/chartsheet" Target="chartsheets/sheet6.xml"/><Relationship Id="rId5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5.xml"/><Relationship Id="rId4" Type="http://schemas.openxmlformats.org/officeDocument/2006/relationships/chartsheet" Target="chartsheets/sheet3.xml"/><Relationship Id="rId9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47220005674722"/>
          <c:y val="4.6499829751204133E-2"/>
          <c:w val="0.85083014623172104"/>
          <c:h val="0.8072219533030518"/>
        </c:manualLayout>
      </c:layout>
      <c:scatterChart>
        <c:scatterStyle val="smoothMarker"/>
        <c:varyColors val="0"/>
        <c:ser>
          <c:idx val="2"/>
          <c:order val="0"/>
          <c:tx>
            <c:v>45 Degree Line</c:v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VLE!$H$9:$H$10</c:f>
              <c:numCache>
                <c:formatCode>0.00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VLE!$I$9:$I$10</c:f>
              <c:numCache>
                <c:formatCode>0.00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3794-4111-AB0E-F6940650036A}"/>
            </c:ext>
          </c:extLst>
        </c:ser>
        <c:ser>
          <c:idx val="1"/>
          <c:order val="1"/>
          <c:tx>
            <c:v>Equilibrium Curve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VLE!$A$4:$A$104</c:f>
              <c:numCache>
                <c:formatCode>0.00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VLE!$B$4:$B$104</c:f>
              <c:numCache>
                <c:formatCode>0.000</c:formatCode>
                <c:ptCount val="101"/>
                <c:pt idx="0">
                  <c:v>0</c:v>
                </c:pt>
                <c:pt idx="1">
                  <c:v>2.3188539647312698E-2</c:v>
                </c:pt>
                <c:pt idx="2">
                  <c:v>4.5829806485364472E-2</c:v>
                </c:pt>
                <c:pt idx="3">
                  <c:v>6.7940198739404933E-2</c:v>
                </c:pt>
                <c:pt idx="4">
                  <c:v>8.9535536659826734E-2</c:v>
                </c:pt>
                <c:pt idx="5">
                  <c:v>0.11063108520264195</c:v>
                </c:pt>
                <c:pt idx="6">
                  <c:v>0.13124157576548001</c:v>
                </c:pt>
                <c:pt idx="7">
                  <c:v>0.1513812270185394</c:v>
                </c:pt>
                <c:pt idx="8">
                  <c:v>0.17106376486842934</c:v>
                </c:pt>
                <c:pt idx="9">
                  <c:v>0.19030244159139276</c:v>
                </c:pt>
                <c:pt idx="10">
                  <c:v>0.20911005417098408</c:v>
                </c:pt>
                <c:pt idx="11">
                  <c:v>0.22749896187389121</c:v>
                </c:pt>
                <c:pt idx="12">
                  <c:v>0.2454811030962579</c:v>
                </c:pt>
                <c:pt idx="13">
                  <c:v>0.26306801151155551</c:v>
                </c:pt>
                <c:pt idx="14">
                  <c:v>0.28027083154980181</c:v>
                </c:pt>
                <c:pt idx="15">
                  <c:v>0.29710033323669066</c:v>
                </c:pt>
                <c:pt idx="16">
                  <c:v>0.31356692642003381</c:v>
                </c:pt>
                <c:pt idx="17">
                  <c:v>0.32968067440975624</c:v>
                </c:pt>
                <c:pt idx="18">
                  <c:v>0.34545130705660959</c:v>
                </c:pt>
                <c:pt idx="19">
                  <c:v>0.36088823329369307</c:v>
                </c:pt>
                <c:pt idx="20">
                  <c:v>0.37600055316384068</c:v>
                </c:pt>
                <c:pt idx="21">
                  <c:v>0.39079706935498648</c:v>
                </c:pt>
                <c:pt idx="22">
                  <c:v>0.40528629826463386</c:v>
                </c:pt>
                <c:pt idx="23">
                  <c:v>0.41947648061366344</c:v>
                </c:pt>
                <c:pt idx="24">
                  <c:v>0.43337559162885175</c:v>
                </c:pt>
                <c:pt idx="25">
                  <c:v>0.44699135081261543</c:v>
                </c:pt>
                <c:pt idx="26">
                  <c:v>0.46033123131768544</c:v>
                </c:pt>
                <c:pt idx="27">
                  <c:v>0.47340246894369153</c:v>
                </c:pt>
                <c:pt idx="28">
                  <c:v>0.48621207077182432</c:v>
                </c:pt>
                <c:pt idx="29">
                  <c:v>0.49876682345309936</c:v>
                </c:pt>
                <c:pt idx="30">
                  <c:v>0.51107330116502048</c:v>
                </c:pt>
                <c:pt idx="31">
                  <c:v>0.52313787325082395</c:v>
                </c:pt>
                <c:pt idx="32">
                  <c:v>0.53496671155483899</c:v>
                </c:pt>
                <c:pt idx="33">
                  <c:v>0.54656579746690803</c:v>
                </c:pt>
                <c:pt idx="34">
                  <c:v>0.55794092868825662</c:v>
                </c:pt>
                <c:pt idx="35">
                  <c:v>0.56909772573061956</c:v>
                </c:pt>
                <c:pt idx="36">
                  <c:v>0.58004163815996568</c:v>
                </c:pt>
                <c:pt idx="37">
                  <c:v>0.59077795059559224</c:v>
                </c:pt>
                <c:pt idx="38">
                  <c:v>0.60131178847495026</c:v>
                </c:pt>
                <c:pt idx="39">
                  <c:v>0.61164812359406939</c:v>
                </c:pt>
                <c:pt idx="40">
                  <c:v>0.62179177943300612</c:v>
                </c:pt>
                <c:pt idx="41">
                  <c:v>0.63174743627537044</c:v>
                </c:pt>
                <c:pt idx="42">
                  <c:v>0.64151963613051721</c:v>
                </c:pt>
                <c:pt idx="43">
                  <c:v>0.65111278746669554</c:v>
                </c:pt>
                <c:pt idx="44">
                  <c:v>0.66053116976297988</c:v>
                </c:pt>
                <c:pt idx="45">
                  <c:v>0.66977893788757892</c:v>
                </c:pt>
                <c:pt idx="46">
                  <c:v>0.67886012630968184</c:v>
                </c:pt>
                <c:pt idx="47">
                  <c:v>0.68777865315175035</c:v>
                </c:pt>
                <c:pt idx="48">
                  <c:v>0.6965383240888392</c:v>
                </c:pt>
                <c:pt idx="49">
                  <c:v>0.7051428361012344</c:v>
                </c:pt>
                <c:pt idx="50">
                  <c:v>0.7135957810864505</c:v>
                </c:pt>
                <c:pt idx="51">
                  <c:v>0.72190064933631404</c:v>
                </c:pt>
                <c:pt idx="52">
                  <c:v>0.73006083288467694</c:v>
                </c:pt>
                <c:pt idx="53">
                  <c:v>0.73807962873100619</c:v>
                </c:pt>
                <c:pt idx="54">
                  <c:v>0.7459602419448822</c:v>
                </c:pt>
                <c:pt idx="55">
                  <c:v>0.75370578865625126</c:v>
                </c:pt>
                <c:pt idx="56">
                  <c:v>0.76131929893602091</c:v>
                </c:pt>
                <c:pt idx="57">
                  <c:v>0.76880371957142501</c:v>
                </c:pt>
                <c:pt idx="58">
                  <c:v>0.77616191674036505</c:v>
                </c:pt>
                <c:pt idx="59">
                  <c:v>0.78339667858879225</c:v>
                </c:pt>
                <c:pt idx="60">
                  <c:v>0.79051071771496673</c:v>
                </c:pt>
                <c:pt idx="61">
                  <c:v>0.79750667356431981</c:v>
                </c:pt>
                <c:pt idx="62">
                  <c:v>0.80438711473845781</c:v>
                </c:pt>
                <c:pt idx="63">
                  <c:v>0.81115454122168185</c:v>
                </c:pt>
                <c:pt idx="64">
                  <c:v>0.81781138652829666</c:v>
                </c:pt>
                <c:pt idx="65">
                  <c:v>0.82436001977379592</c:v>
                </c:pt>
                <c:pt idx="66">
                  <c:v>0.83080274767291007</c:v>
                </c:pt>
                <c:pt idx="67">
                  <c:v>0.83714181646738595</c:v>
                </c:pt>
                <c:pt idx="68">
                  <c:v>0.8433794137861913</c:v>
                </c:pt>
                <c:pt idx="69">
                  <c:v>0.8495176704407984</c:v>
                </c:pt>
                <c:pt idx="70">
                  <c:v>0.85555866215804011</c:v>
                </c:pt>
                <c:pt idx="71">
                  <c:v>0.86150441125292765</c:v>
                </c:pt>
                <c:pt idx="72">
                  <c:v>0.86735688824375956</c:v>
                </c:pt>
                <c:pt idx="73">
                  <c:v>0.8731180134117128</c:v>
                </c:pt>
                <c:pt idx="74">
                  <c:v>0.87878965830701361</c:v>
                </c:pt>
                <c:pt idx="75">
                  <c:v>0.88437364720376266</c:v>
                </c:pt>
                <c:pt idx="76">
                  <c:v>0.88987175850530653</c:v>
                </c:pt>
                <c:pt idx="77">
                  <c:v>0.8952857261020577</c:v>
                </c:pt>
                <c:pt idx="78">
                  <c:v>0.90061724068353533</c:v>
                </c:pt>
                <c:pt idx="79">
                  <c:v>0.90586795100632689</c:v>
                </c:pt>
                <c:pt idx="80">
                  <c:v>0.91103946511965239</c:v>
                </c:pt>
                <c:pt idx="81">
                  <c:v>0.91613335155007714</c:v>
                </c:pt>
                <c:pt idx="82">
                  <c:v>0.92115114044689195</c:v>
                </c:pt>
                <c:pt idx="83">
                  <c:v>0.92609432468962838</c:v>
                </c:pt>
                <c:pt idx="84">
                  <c:v>0.93096436095909008</c:v>
                </c:pt>
                <c:pt idx="85">
                  <c:v>0.93576267077323938</c:v>
                </c:pt>
                <c:pt idx="86">
                  <c:v>0.94049064148922001</c:v>
                </c:pt>
                <c:pt idx="87">
                  <c:v>0.94514962727278173</c:v>
                </c:pt>
                <c:pt idx="88">
                  <c:v>0.94974095003622638</c:v>
                </c:pt>
                <c:pt idx="89">
                  <c:v>0.95426590034607872</c:v>
                </c:pt>
                <c:pt idx="90">
                  <c:v>0.95872573830154151</c:v>
                </c:pt>
                <c:pt idx="91">
                  <c:v>0.96312169438477568</c:v>
                </c:pt>
                <c:pt idx="92">
                  <c:v>0.96745497028404137</c:v>
                </c:pt>
                <c:pt idx="93">
                  <c:v>0.97172673969065126</c:v>
                </c:pt>
                <c:pt idx="94">
                  <c:v>0.97593814907066112</c:v>
                </c:pt>
                <c:pt idx="95">
                  <c:v>0.98009031841220495</c:v>
                </c:pt>
                <c:pt idx="96">
                  <c:v>0.98418434194933235</c:v>
                </c:pt>
                <c:pt idx="97">
                  <c:v>0.98822128886316141</c:v>
                </c:pt>
                <c:pt idx="98">
                  <c:v>0.99220220396117387</c:v>
                </c:pt>
                <c:pt idx="99">
                  <c:v>0.99612810833333465</c:v>
                </c:pt>
                <c:pt idx="100">
                  <c:v>0.99999930379029689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3794-4111-AB0E-F6940650036A}"/>
            </c:ext>
          </c:extLst>
        </c:ser>
        <c:ser>
          <c:idx val="7"/>
          <c:order val="2"/>
          <c:spPr>
            <a:ln w="38100" cmpd="dbl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'Multiple Liquid Feeds'!$K$23:$K$24</c:f>
              <c:numCache>
                <c:formatCode>0.0</c:formatCode>
                <c:ptCount val="2"/>
                <c:pt idx="0">
                  <c:v>0.8</c:v>
                </c:pt>
                <c:pt idx="1">
                  <c:v>1</c:v>
                </c:pt>
              </c:numCache>
            </c:numRef>
          </c:xVal>
          <c:yVal>
            <c:numRef>
              <c:f>'Multiple Liquid Feeds'!$L$23:$L$24</c:f>
              <c:numCache>
                <c:formatCode>0.000</c:formatCode>
                <c:ptCount val="2"/>
                <c:pt idx="0">
                  <c:v>0.87802918666352525</c:v>
                </c:pt>
                <c:pt idx="1">
                  <c:v>0.97802918666352523</c:v>
                </c:pt>
              </c:numCache>
            </c:numRef>
          </c:yVal>
          <c:smooth val="1"/>
        </c:ser>
        <c:ser>
          <c:idx val="8"/>
          <c:order val="3"/>
          <c:spPr>
            <a:ln w="38100" cmpd="dbl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'Multiple Liquid Feeds'!$K$29:$K$30</c:f>
              <c:numCache>
                <c:formatCode>0.0</c:formatCode>
                <c:ptCount val="2"/>
                <c:pt idx="0">
                  <c:v>0.8</c:v>
                </c:pt>
                <c:pt idx="1">
                  <c:v>0.2</c:v>
                </c:pt>
              </c:numCache>
            </c:numRef>
          </c:xVal>
          <c:yVal>
            <c:numRef>
              <c:f>'Multiple Liquid Feeds'!$L$29:$L$30</c:f>
              <c:numCache>
                <c:formatCode>0.000</c:formatCode>
                <c:ptCount val="2"/>
                <c:pt idx="0">
                  <c:v>0.87802918666352525</c:v>
                </c:pt>
                <c:pt idx="1">
                  <c:v>0.27802915256900429</c:v>
                </c:pt>
              </c:numCache>
            </c:numRef>
          </c:yVal>
          <c:smooth val="1"/>
        </c:ser>
        <c:ser>
          <c:idx val="9"/>
          <c:order val="4"/>
          <c:tx>
            <c:v>Operating Lines</c:v>
          </c:tx>
          <c:spPr>
            <a:ln w="38100" cmpd="dbl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'Multiple Liquid Feeds'!$K$26:$K$27</c:f>
              <c:numCache>
                <c:formatCode>0.0</c:formatCode>
                <c:ptCount val="2"/>
                <c:pt idx="0">
                  <c:v>0</c:v>
                </c:pt>
                <c:pt idx="1">
                  <c:v>0.2</c:v>
                </c:pt>
              </c:numCache>
            </c:numRef>
          </c:xVal>
          <c:yVal>
            <c:numRef>
              <c:f>'Multiple Liquid Feeds'!$L$26:$L$27</c:f>
              <c:numCache>
                <c:formatCode>0.000</c:formatCode>
                <c:ptCount val="2"/>
                <c:pt idx="0">
                  <c:v>-2.1970847430995748E-2</c:v>
                </c:pt>
                <c:pt idx="1">
                  <c:v>0.27802915256900429</c:v>
                </c:pt>
              </c:numCache>
            </c:numRef>
          </c:yVal>
          <c:smooth val="1"/>
        </c:ser>
        <c:ser>
          <c:idx val="0"/>
          <c:order val="5"/>
          <c:tx>
            <c:v>Feed Lines</c:v>
          </c:tx>
          <c:spPr>
            <a:ln w="38100" cmpd="sng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'Multiple Liquid Feeds'!$G$23:$G$24</c:f>
              <c:numCache>
                <c:formatCode>0.0</c:formatCode>
                <c:ptCount val="2"/>
                <c:pt idx="0">
                  <c:v>0.8</c:v>
                </c:pt>
                <c:pt idx="1">
                  <c:v>0.8</c:v>
                </c:pt>
              </c:numCache>
            </c:numRef>
          </c:xVal>
          <c:yVal>
            <c:numRef>
              <c:f>'Multiple Liquid Feeds'!$H$23:$H$24</c:f>
              <c:numCache>
                <c:formatCode>0.000</c:formatCode>
                <c:ptCount val="2"/>
                <c:pt idx="0">
                  <c:v>1.0780291866635252</c:v>
                </c:pt>
                <c:pt idx="1">
                  <c:v>0.6780291866635253</c:v>
                </c:pt>
              </c:numCache>
            </c:numRef>
          </c:yVal>
          <c:smooth val="1"/>
        </c:ser>
        <c:ser>
          <c:idx val="3"/>
          <c:order val="6"/>
          <c:marker>
            <c:symbol val="none"/>
          </c:marker>
          <c:dPt>
            <c:idx val="1"/>
            <c:bubble3D val="0"/>
            <c:spPr>
              <a:ln w="38100" cmpd="sng">
                <a:solidFill>
                  <a:schemeClr val="tx1"/>
                </a:solidFill>
                <a:prstDash val="dash"/>
              </a:ln>
            </c:spPr>
          </c:dPt>
          <c:xVal>
            <c:numRef>
              <c:f>'Multiple Liquid Feeds'!$G$26:$G$27</c:f>
              <c:numCache>
                <c:formatCode>0.0</c:formatCode>
                <c:ptCount val="2"/>
                <c:pt idx="0">
                  <c:v>0.2</c:v>
                </c:pt>
                <c:pt idx="1">
                  <c:v>0.2</c:v>
                </c:pt>
              </c:numCache>
            </c:numRef>
          </c:xVal>
          <c:yVal>
            <c:numRef>
              <c:f>'Multiple Liquid Feeds'!$H$26:$H$27</c:f>
              <c:numCache>
                <c:formatCode>0.000</c:formatCode>
                <c:ptCount val="2"/>
                <c:pt idx="0">
                  <c:v>0.4780291525690043</c:v>
                </c:pt>
                <c:pt idx="1">
                  <c:v>7.8029152569004279E-2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9595488"/>
        <c:axId val="279596048"/>
      </c:scatterChart>
      <c:valAx>
        <c:axId val="279595488"/>
        <c:scaling>
          <c:orientation val="minMax"/>
          <c:max val="1"/>
        </c:scaling>
        <c:delete val="0"/>
        <c:axPos val="b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x (mole fraction)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279596048"/>
        <c:crosses val="autoZero"/>
        <c:crossBetween val="midCat"/>
        <c:majorUnit val="0.1"/>
        <c:minorUnit val="5.000000000000001E-2"/>
      </c:valAx>
      <c:valAx>
        <c:axId val="279596048"/>
        <c:scaling>
          <c:orientation val="minMax"/>
          <c:max val="1"/>
          <c:min val="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y (mole fraction)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279595488"/>
        <c:crosses val="autoZero"/>
        <c:crossBetween val="midCat"/>
        <c:majorUnit val="0.1"/>
        <c:minorUnit val="5.000000000000001E-2"/>
      </c:valAx>
      <c:spPr>
        <a:ln w="25400">
          <a:solidFill>
            <a:schemeClr val="tx1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54543557078127214"/>
          <c:y val="0.54074363590562247"/>
          <c:w val="0.27017822585415735"/>
          <c:h val="0.22465575406673147"/>
        </c:manualLayout>
      </c:layout>
      <c:overlay val="0"/>
      <c:spPr>
        <a:solidFill>
          <a:schemeClr val="bg1">
            <a:lumMod val="95000"/>
          </a:schemeClr>
        </a:solidFill>
        <a:ln w="25400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35303279397767"/>
          <c:y val="4.447624475475101E-2"/>
          <c:w val="0.85083014623172104"/>
          <c:h val="0.8072219533030518"/>
        </c:manualLayout>
      </c:layout>
      <c:scatterChart>
        <c:scatterStyle val="smoothMarker"/>
        <c:varyColors val="0"/>
        <c:ser>
          <c:idx val="2"/>
          <c:order val="0"/>
          <c:tx>
            <c:v>45 Degree Line</c:v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VLE!$H$9:$H$10</c:f>
              <c:numCache>
                <c:formatCode>0.00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VLE!$I$9:$I$10</c:f>
              <c:numCache>
                <c:formatCode>0.00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3794-4111-AB0E-F6940650036A}"/>
            </c:ext>
          </c:extLst>
        </c:ser>
        <c:ser>
          <c:idx val="1"/>
          <c:order val="1"/>
          <c:tx>
            <c:v>Equilibrium Curve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VLE!$A$4:$A$104</c:f>
              <c:numCache>
                <c:formatCode>0.00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VLE!$B$4:$B$104</c:f>
              <c:numCache>
                <c:formatCode>0.000</c:formatCode>
                <c:ptCount val="101"/>
                <c:pt idx="0">
                  <c:v>0</c:v>
                </c:pt>
                <c:pt idx="1">
                  <c:v>2.3188539647312698E-2</c:v>
                </c:pt>
                <c:pt idx="2">
                  <c:v>4.5829806485364472E-2</c:v>
                </c:pt>
                <c:pt idx="3">
                  <c:v>6.7940198739404933E-2</c:v>
                </c:pt>
                <c:pt idx="4">
                  <c:v>8.9535536659826734E-2</c:v>
                </c:pt>
                <c:pt idx="5">
                  <c:v>0.11063108520264195</c:v>
                </c:pt>
                <c:pt idx="6">
                  <c:v>0.13124157576548001</c:v>
                </c:pt>
                <c:pt idx="7">
                  <c:v>0.1513812270185394</c:v>
                </c:pt>
                <c:pt idx="8">
                  <c:v>0.17106376486842934</c:v>
                </c:pt>
                <c:pt idx="9">
                  <c:v>0.19030244159139276</c:v>
                </c:pt>
                <c:pt idx="10">
                  <c:v>0.20911005417098408</c:v>
                </c:pt>
                <c:pt idx="11">
                  <c:v>0.22749896187389121</c:v>
                </c:pt>
                <c:pt idx="12">
                  <c:v>0.2454811030962579</c:v>
                </c:pt>
                <c:pt idx="13">
                  <c:v>0.26306801151155551</c:v>
                </c:pt>
                <c:pt idx="14">
                  <c:v>0.28027083154980181</c:v>
                </c:pt>
                <c:pt idx="15">
                  <c:v>0.29710033323669066</c:v>
                </c:pt>
                <c:pt idx="16">
                  <c:v>0.31356692642003381</c:v>
                </c:pt>
                <c:pt idx="17">
                  <c:v>0.32968067440975624</c:v>
                </c:pt>
                <c:pt idx="18">
                  <c:v>0.34545130705660959</c:v>
                </c:pt>
                <c:pt idx="19">
                  <c:v>0.36088823329369307</c:v>
                </c:pt>
                <c:pt idx="20">
                  <c:v>0.37600055316384068</c:v>
                </c:pt>
                <c:pt idx="21">
                  <c:v>0.39079706935498648</c:v>
                </c:pt>
                <c:pt idx="22">
                  <c:v>0.40528629826463386</c:v>
                </c:pt>
                <c:pt idx="23">
                  <c:v>0.41947648061366344</c:v>
                </c:pt>
                <c:pt idx="24">
                  <c:v>0.43337559162885175</c:v>
                </c:pt>
                <c:pt idx="25">
                  <c:v>0.44699135081261543</c:v>
                </c:pt>
                <c:pt idx="26">
                  <c:v>0.46033123131768544</c:v>
                </c:pt>
                <c:pt idx="27">
                  <c:v>0.47340246894369153</c:v>
                </c:pt>
                <c:pt idx="28">
                  <c:v>0.48621207077182432</c:v>
                </c:pt>
                <c:pt idx="29">
                  <c:v>0.49876682345309936</c:v>
                </c:pt>
                <c:pt idx="30">
                  <c:v>0.51107330116502048</c:v>
                </c:pt>
                <c:pt idx="31">
                  <c:v>0.52313787325082395</c:v>
                </c:pt>
                <c:pt idx="32">
                  <c:v>0.53496671155483899</c:v>
                </c:pt>
                <c:pt idx="33">
                  <c:v>0.54656579746690803</c:v>
                </c:pt>
                <c:pt idx="34">
                  <c:v>0.55794092868825662</c:v>
                </c:pt>
                <c:pt idx="35">
                  <c:v>0.56909772573061956</c:v>
                </c:pt>
                <c:pt idx="36">
                  <c:v>0.58004163815996568</c:v>
                </c:pt>
                <c:pt idx="37">
                  <c:v>0.59077795059559224</c:v>
                </c:pt>
                <c:pt idx="38">
                  <c:v>0.60131178847495026</c:v>
                </c:pt>
                <c:pt idx="39">
                  <c:v>0.61164812359406939</c:v>
                </c:pt>
                <c:pt idx="40">
                  <c:v>0.62179177943300612</c:v>
                </c:pt>
                <c:pt idx="41">
                  <c:v>0.63174743627537044</c:v>
                </c:pt>
                <c:pt idx="42">
                  <c:v>0.64151963613051721</c:v>
                </c:pt>
                <c:pt idx="43">
                  <c:v>0.65111278746669554</c:v>
                </c:pt>
                <c:pt idx="44">
                  <c:v>0.66053116976297988</c:v>
                </c:pt>
                <c:pt idx="45">
                  <c:v>0.66977893788757892</c:v>
                </c:pt>
                <c:pt idx="46">
                  <c:v>0.67886012630968184</c:v>
                </c:pt>
                <c:pt idx="47">
                  <c:v>0.68777865315175035</c:v>
                </c:pt>
                <c:pt idx="48">
                  <c:v>0.6965383240888392</c:v>
                </c:pt>
                <c:pt idx="49">
                  <c:v>0.7051428361012344</c:v>
                </c:pt>
                <c:pt idx="50">
                  <c:v>0.7135957810864505</c:v>
                </c:pt>
                <c:pt idx="51">
                  <c:v>0.72190064933631404</c:v>
                </c:pt>
                <c:pt idx="52">
                  <c:v>0.73006083288467694</c:v>
                </c:pt>
                <c:pt idx="53">
                  <c:v>0.73807962873100619</c:v>
                </c:pt>
                <c:pt idx="54">
                  <c:v>0.7459602419448822</c:v>
                </c:pt>
                <c:pt idx="55">
                  <c:v>0.75370578865625126</c:v>
                </c:pt>
                <c:pt idx="56">
                  <c:v>0.76131929893602091</c:v>
                </c:pt>
                <c:pt idx="57">
                  <c:v>0.76880371957142501</c:v>
                </c:pt>
                <c:pt idx="58">
                  <c:v>0.77616191674036505</c:v>
                </c:pt>
                <c:pt idx="59">
                  <c:v>0.78339667858879225</c:v>
                </c:pt>
                <c:pt idx="60">
                  <c:v>0.79051071771496673</c:v>
                </c:pt>
                <c:pt idx="61">
                  <c:v>0.79750667356431981</c:v>
                </c:pt>
                <c:pt idx="62">
                  <c:v>0.80438711473845781</c:v>
                </c:pt>
                <c:pt idx="63">
                  <c:v>0.81115454122168185</c:v>
                </c:pt>
                <c:pt idx="64">
                  <c:v>0.81781138652829666</c:v>
                </c:pt>
                <c:pt idx="65">
                  <c:v>0.82436001977379592</c:v>
                </c:pt>
                <c:pt idx="66">
                  <c:v>0.83080274767291007</c:v>
                </c:pt>
                <c:pt idx="67">
                  <c:v>0.83714181646738595</c:v>
                </c:pt>
                <c:pt idx="68">
                  <c:v>0.8433794137861913</c:v>
                </c:pt>
                <c:pt idx="69">
                  <c:v>0.8495176704407984</c:v>
                </c:pt>
                <c:pt idx="70">
                  <c:v>0.85555866215804011</c:v>
                </c:pt>
                <c:pt idx="71">
                  <c:v>0.86150441125292765</c:v>
                </c:pt>
                <c:pt idx="72">
                  <c:v>0.86735688824375956</c:v>
                </c:pt>
                <c:pt idx="73">
                  <c:v>0.8731180134117128</c:v>
                </c:pt>
                <c:pt idx="74">
                  <c:v>0.87878965830701361</c:v>
                </c:pt>
                <c:pt idx="75">
                  <c:v>0.88437364720376266</c:v>
                </c:pt>
                <c:pt idx="76">
                  <c:v>0.88987175850530653</c:v>
                </c:pt>
                <c:pt idx="77">
                  <c:v>0.8952857261020577</c:v>
                </c:pt>
                <c:pt idx="78">
                  <c:v>0.90061724068353533</c:v>
                </c:pt>
                <c:pt idx="79">
                  <c:v>0.90586795100632689</c:v>
                </c:pt>
                <c:pt idx="80">
                  <c:v>0.91103946511965239</c:v>
                </c:pt>
                <c:pt idx="81">
                  <c:v>0.91613335155007714</c:v>
                </c:pt>
                <c:pt idx="82">
                  <c:v>0.92115114044689195</c:v>
                </c:pt>
                <c:pt idx="83">
                  <c:v>0.92609432468962838</c:v>
                </c:pt>
                <c:pt idx="84">
                  <c:v>0.93096436095909008</c:v>
                </c:pt>
                <c:pt idx="85">
                  <c:v>0.93576267077323938</c:v>
                </c:pt>
                <c:pt idx="86">
                  <c:v>0.94049064148922001</c:v>
                </c:pt>
                <c:pt idx="87">
                  <c:v>0.94514962727278173</c:v>
                </c:pt>
                <c:pt idx="88">
                  <c:v>0.94974095003622638</c:v>
                </c:pt>
                <c:pt idx="89">
                  <c:v>0.95426590034607872</c:v>
                </c:pt>
                <c:pt idx="90">
                  <c:v>0.95872573830154151</c:v>
                </c:pt>
                <c:pt idx="91">
                  <c:v>0.96312169438477568</c:v>
                </c:pt>
                <c:pt idx="92">
                  <c:v>0.96745497028404137</c:v>
                </c:pt>
                <c:pt idx="93">
                  <c:v>0.97172673969065126</c:v>
                </c:pt>
                <c:pt idx="94">
                  <c:v>0.97593814907066112</c:v>
                </c:pt>
                <c:pt idx="95">
                  <c:v>0.98009031841220495</c:v>
                </c:pt>
                <c:pt idx="96">
                  <c:v>0.98418434194933235</c:v>
                </c:pt>
                <c:pt idx="97">
                  <c:v>0.98822128886316141</c:v>
                </c:pt>
                <c:pt idx="98">
                  <c:v>0.99220220396117387</c:v>
                </c:pt>
                <c:pt idx="99">
                  <c:v>0.99612810833333465</c:v>
                </c:pt>
                <c:pt idx="100">
                  <c:v>0.99999930379029689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3794-4111-AB0E-F6940650036A}"/>
            </c:ext>
          </c:extLst>
        </c:ser>
        <c:ser>
          <c:idx val="0"/>
          <c:order val="2"/>
          <c:tx>
            <c:v>Feed #1</c:v>
          </c:tx>
          <c:spPr>
            <a:ln w="38100" cmpd="dbl">
              <a:solidFill>
                <a:schemeClr val="tx1"/>
              </a:solidFill>
              <a:prstDash val="lgDash"/>
            </a:ln>
          </c:spPr>
          <c:marker>
            <c:symbol val="none"/>
          </c:marker>
          <c:dPt>
            <c:idx val="1"/>
            <c:bubble3D val="0"/>
            <c:spPr>
              <a:ln w="38100" cmpd="sng">
                <a:solidFill>
                  <a:schemeClr val="tx1"/>
                </a:solidFill>
                <a:prstDash val="lgDash"/>
              </a:ln>
            </c:spPr>
          </c:dPt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3"/>
          <c:order val="3"/>
          <c:tx>
            <c:v>Feed Lines</c:v>
          </c:tx>
          <c:spPr>
            <a:ln w="38100" cmpd="sng">
              <a:solidFill>
                <a:schemeClr val="tx1"/>
              </a:solidFill>
              <a:prstDash val="lgDash"/>
            </a:ln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4"/>
          <c:order val="4"/>
          <c:tx>
            <c:v>Leaving Streams</c:v>
          </c:tx>
          <c:spPr>
            <a:ln>
              <a:noFill/>
            </a:ln>
          </c:spPr>
          <c:marker>
            <c:symbol val="plus"/>
            <c:size val="1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'Multiple Liquid Feeds'!$N$10:$N$20</c:f>
              <c:numCache>
                <c:formatCode>0.0000</c:formatCode>
                <c:ptCount val="11"/>
                <c:pt idx="0">
                  <c:v>0.89400177978869377</c:v>
                </c:pt>
                <c:pt idx="1">
                  <c:v>0.82783439322576813</c:v>
                </c:pt>
                <c:pt idx="2">
                  <c:v>0.76381383440442041</c:v>
                </c:pt>
                <c:pt idx="3">
                  <c:v>0.67752193614128486</c:v>
                </c:pt>
                <c:pt idx="4">
                  <c:v>0.55240809000717206</c:v>
                </c:pt>
                <c:pt idx="5">
                  <c:v>0.40867330770039179</c:v>
                </c:pt>
                <c:pt idx="6">
                  <c:v>0.28038686501845922</c:v>
                </c:pt>
                <c:pt idx="7">
                  <c:v>0.18838411205106043</c:v>
                </c:pt>
                <c:pt idx="8">
                  <c:v>0.12858630863140441</c:v>
                </c:pt>
                <c:pt idx="9">
                  <c:v>7.9920283014250137E-2</c:v>
                </c:pt>
                <c:pt idx="10">
                  <c:v>4.3941694861991495E-2</c:v>
                </c:pt>
              </c:numCache>
            </c:numRef>
          </c:xVal>
          <c:yVal>
            <c:numRef>
              <c:f>'Multiple Liquid Feeds'!$O$10:$O$20</c:f>
              <c:numCache>
                <c:formatCode>0.0000</c:formatCode>
                <c:ptCount val="11"/>
                <c:pt idx="0">
                  <c:v>0.95605837332705046</c:v>
                </c:pt>
                <c:pt idx="1">
                  <c:v>0.92503007655787206</c:v>
                </c:pt>
                <c:pt idx="2">
                  <c:v>0.89194638327640907</c:v>
                </c:pt>
                <c:pt idx="3">
                  <c:v>0.84184302106794529</c:v>
                </c:pt>
                <c:pt idx="4">
                  <c:v>0.75555112280480974</c:v>
                </c:pt>
                <c:pt idx="5">
                  <c:v>0.63043727667069671</c:v>
                </c:pt>
                <c:pt idx="6">
                  <c:v>0.48670249436391655</c:v>
                </c:pt>
                <c:pt idx="7">
                  <c:v>0.35841605168198393</c:v>
                </c:pt>
                <c:pt idx="8">
                  <c:v>0.26060535474011537</c:v>
                </c:pt>
                <c:pt idx="9">
                  <c:v>0.17090864961063129</c:v>
                </c:pt>
                <c:pt idx="10">
                  <c:v>9.7909611184899881E-2</c:v>
                </c:pt>
              </c:numCache>
            </c:numRef>
          </c:yVal>
          <c:smooth val="1"/>
        </c:ser>
        <c:ser>
          <c:idx val="5"/>
          <c:order val="5"/>
          <c:tx>
            <c:v>Passing Streams</c:v>
          </c:tx>
          <c:spPr>
            <a:ln>
              <a:noFill/>
            </a:ln>
          </c:spPr>
          <c:marker>
            <c:symbol val="circle"/>
            <c:size val="1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'Multiple Liquid Feeds'!$P$9:$P$19</c:f>
              <c:numCache>
                <c:formatCode>0.0000</c:formatCode>
                <c:ptCount val="11"/>
                <c:pt idx="0">
                  <c:v>0.95605837332705046</c:v>
                </c:pt>
                <c:pt idx="1">
                  <c:v>0.89400177978869377</c:v>
                </c:pt>
                <c:pt idx="2">
                  <c:v>0.82783439322576813</c:v>
                </c:pt>
                <c:pt idx="3">
                  <c:v>0.76381383440442041</c:v>
                </c:pt>
                <c:pt idx="4">
                  <c:v>0.67752193614128486</c:v>
                </c:pt>
                <c:pt idx="5">
                  <c:v>0.55240809000717206</c:v>
                </c:pt>
                <c:pt idx="6">
                  <c:v>0.40867330770039179</c:v>
                </c:pt>
                <c:pt idx="7">
                  <c:v>0.28038686501845922</c:v>
                </c:pt>
                <c:pt idx="8">
                  <c:v>0.18838411205106043</c:v>
                </c:pt>
                <c:pt idx="9">
                  <c:v>0.12858630863140441</c:v>
                </c:pt>
                <c:pt idx="10">
                  <c:v>7.9920283014250137E-2</c:v>
                </c:pt>
              </c:numCache>
            </c:numRef>
          </c:xVal>
          <c:yVal>
            <c:numRef>
              <c:f>'Multiple Liquid Feeds'!$Q$9:$Q$19</c:f>
              <c:numCache>
                <c:formatCode>0.0000</c:formatCode>
                <c:ptCount val="11"/>
                <c:pt idx="0">
                  <c:v>0.95605837332705046</c:v>
                </c:pt>
                <c:pt idx="1">
                  <c:v>0.92503007655787206</c:v>
                </c:pt>
                <c:pt idx="2">
                  <c:v>0.89194638327640907</c:v>
                </c:pt>
                <c:pt idx="3">
                  <c:v>0.84184302106794529</c:v>
                </c:pt>
                <c:pt idx="4">
                  <c:v>0.75555112280480974</c:v>
                </c:pt>
                <c:pt idx="5">
                  <c:v>0.63043727667069671</c:v>
                </c:pt>
                <c:pt idx="6">
                  <c:v>0.48670249436391655</c:v>
                </c:pt>
                <c:pt idx="7">
                  <c:v>0.35841605168198393</c:v>
                </c:pt>
                <c:pt idx="8">
                  <c:v>0.26060535474011537</c:v>
                </c:pt>
                <c:pt idx="9">
                  <c:v>0.17090864961063129</c:v>
                </c:pt>
                <c:pt idx="10">
                  <c:v>9.7909611184899881E-2</c:v>
                </c:pt>
              </c:numCache>
            </c:numRef>
          </c:yVal>
          <c:smooth val="1"/>
        </c:ser>
        <c:ser>
          <c:idx val="7"/>
          <c:order val="6"/>
          <c:spPr>
            <a:ln w="38100" cmpd="dbl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'Multiple Liquid Feeds'!$K$23:$K$24</c:f>
              <c:numCache>
                <c:formatCode>0.0</c:formatCode>
                <c:ptCount val="2"/>
                <c:pt idx="0">
                  <c:v>0.8</c:v>
                </c:pt>
                <c:pt idx="1">
                  <c:v>1</c:v>
                </c:pt>
              </c:numCache>
            </c:numRef>
          </c:xVal>
          <c:yVal>
            <c:numRef>
              <c:f>'Multiple Liquid Feeds'!$L$23:$L$24</c:f>
              <c:numCache>
                <c:formatCode>0.000</c:formatCode>
                <c:ptCount val="2"/>
                <c:pt idx="0">
                  <c:v>0.87802918666352525</c:v>
                </c:pt>
                <c:pt idx="1">
                  <c:v>0.97802918666352523</c:v>
                </c:pt>
              </c:numCache>
            </c:numRef>
          </c:yVal>
          <c:smooth val="1"/>
        </c:ser>
        <c:ser>
          <c:idx val="8"/>
          <c:order val="7"/>
          <c:spPr>
            <a:ln w="38100" cmpd="dbl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'Multiple Liquid Feeds'!$K$29:$K$30</c:f>
              <c:numCache>
                <c:formatCode>0.0</c:formatCode>
                <c:ptCount val="2"/>
                <c:pt idx="0">
                  <c:v>0.8</c:v>
                </c:pt>
                <c:pt idx="1">
                  <c:v>0.2</c:v>
                </c:pt>
              </c:numCache>
            </c:numRef>
          </c:xVal>
          <c:yVal>
            <c:numRef>
              <c:f>'Multiple Liquid Feeds'!$L$29:$L$30</c:f>
              <c:numCache>
                <c:formatCode>0.000</c:formatCode>
                <c:ptCount val="2"/>
                <c:pt idx="0">
                  <c:v>0.87802918666352525</c:v>
                </c:pt>
                <c:pt idx="1">
                  <c:v>0.27802915256900429</c:v>
                </c:pt>
              </c:numCache>
            </c:numRef>
          </c:yVal>
          <c:smooth val="1"/>
        </c:ser>
        <c:ser>
          <c:idx val="9"/>
          <c:order val="8"/>
          <c:tx>
            <c:v>Operating Lines</c:v>
          </c:tx>
          <c:spPr>
            <a:ln w="38100" cmpd="dbl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'Multiple Liquid Feeds'!$K$26:$K$27</c:f>
              <c:numCache>
                <c:formatCode>0.0</c:formatCode>
                <c:ptCount val="2"/>
                <c:pt idx="0">
                  <c:v>0</c:v>
                </c:pt>
                <c:pt idx="1">
                  <c:v>0.2</c:v>
                </c:pt>
              </c:numCache>
            </c:numRef>
          </c:xVal>
          <c:yVal>
            <c:numRef>
              <c:f>'Multiple Liquid Feeds'!$L$26:$L$27</c:f>
              <c:numCache>
                <c:formatCode>0.000</c:formatCode>
                <c:ptCount val="2"/>
                <c:pt idx="0">
                  <c:v>-2.1970847430995748E-2</c:v>
                </c:pt>
                <c:pt idx="1">
                  <c:v>0.27802915256900429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2346688"/>
        <c:axId val="282347248"/>
      </c:scatterChart>
      <c:valAx>
        <c:axId val="282346688"/>
        <c:scaling>
          <c:orientation val="minMax"/>
          <c:max val="1"/>
        </c:scaling>
        <c:delete val="0"/>
        <c:axPos val="b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x (mole fraction)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282347248"/>
        <c:crosses val="autoZero"/>
        <c:crossBetween val="midCat"/>
        <c:majorUnit val="0.1"/>
        <c:minorUnit val="5.000000000000001E-2"/>
      </c:valAx>
      <c:valAx>
        <c:axId val="282347248"/>
        <c:scaling>
          <c:orientation val="minMax"/>
          <c:max val="1"/>
          <c:min val="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y (mole fraction)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282346688"/>
        <c:crosses val="autoZero"/>
        <c:crossBetween val="midCat"/>
        <c:majorUnit val="0.1"/>
        <c:minorUnit val="5.000000000000001E-2"/>
      </c:valAx>
      <c:spPr>
        <a:ln w="25400">
          <a:solidFill>
            <a:schemeClr val="tx1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61453474426465748"/>
          <c:y val="0.41933082797414245"/>
          <c:w val="0.245946019571951"/>
          <c:h val="0.33594188676452064"/>
        </c:manualLayout>
      </c:layout>
      <c:overlay val="0"/>
      <c:spPr>
        <a:solidFill>
          <a:schemeClr val="bg1">
            <a:lumMod val="95000"/>
          </a:schemeClr>
        </a:solidFill>
        <a:ln w="25400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35303279397767"/>
          <c:y val="4.447624475475101E-2"/>
          <c:w val="0.85083014623172104"/>
          <c:h val="0.8072219533030518"/>
        </c:manualLayout>
      </c:layout>
      <c:scatterChart>
        <c:scatterStyle val="smoothMarker"/>
        <c:varyColors val="0"/>
        <c:ser>
          <c:idx val="2"/>
          <c:order val="0"/>
          <c:tx>
            <c:v>45 Degree Line</c:v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VLE!$H$9:$H$10</c:f>
              <c:numCache>
                <c:formatCode>0.00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VLE!$I$9:$I$10</c:f>
              <c:numCache>
                <c:formatCode>0.00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3794-4111-AB0E-F6940650036A}"/>
            </c:ext>
          </c:extLst>
        </c:ser>
        <c:ser>
          <c:idx val="1"/>
          <c:order val="1"/>
          <c:tx>
            <c:v>Equilibrium Curve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VLE!$A$4:$A$104</c:f>
              <c:numCache>
                <c:formatCode>0.00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VLE!$B$4:$B$104</c:f>
              <c:numCache>
                <c:formatCode>0.000</c:formatCode>
                <c:ptCount val="101"/>
                <c:pt idx="0">
                  <c:v>0</c:v>
                </c:pt>
                <c:pt idx="1">
                  <c:v>2.3188539647312698E-2</c:v>
                </c:pt>
                <c:pt idx="2">
                  <c:v>4.5829806485364472E-2</c:v>
                </c:pt>
                <c:pt idx="3">
                  <c:v>6.7940198739404933E-2</c:v>
                </c:pt>
                <c:pt idx="4">
                  <c:v>8.9535536659826734E-2</c:v>
                </c:pt>
                <c:pt idx="5">
                  <c:v>0.11063108520264195</c:v>
                </c:pt>
                <c:pt idx="6">
                  <c:v>0.13124157576548001</c:v>
                </c:pt>
                <c:pt idx="7">
                  <c:v>0.1513812270185394</c:v>
                </c:pt>
                <c:pt idx="8">
                  <c:v>0.17106376486842934</c:v>
                </c:pt>
                <c:pt idx="9">
                  <c:v>0.19030244159139276</c:v>
                </c:pt>
                <c:pt idx="10">
                  <c:v>0.20911005417098408</c:v>
                </c:pt>
                <c:pt idx="11">
                  <c:v>0.22749896187389121</c:v>
                </c:pt>
                <c:pt idx="12">
                  <c:v>0.2454811030962579</c:v>
                </c:pt>
                <c:pt idx="13">
                  <c:v>0.26306801151155551</c:v>
                </c:pt>
                <c:pt idx="14">
                  <c:v>0.28027083154980181</c:v>
                </c:pt>
                <c:pt idx="15">
                  <c:v>0.29710033323669066</c:v>
                </c:pt>
                <c:pt idx="16">
                  <c:v>0.31356692642003381</c:v>
                </c:pt>
                <c:pt idx="17">
                  <c:v>0.32968067440975624</c:v>
                </c:pt>
                <c:pt idx="18">
                  <c:v>0.34545130705660959</c:v>
                </c:pt>
                <c:pt idx="19">
                  <c:v>0.36088823329369307</c:v>
                </c:pt>
                <c:pt idx="20">
                  <c:v>0.37600055316384068</c:v>
                </c:pt>
                <c:pt idx="21">
                  <c:v>0.39079706935498648</c:v>
                </c:pt>
                <c:pt idx="22">
                  <c:v>0.40528629826463386</c:v>
                </c:pt>
                <c:pt idx="23">
                  <c:v>0.41947648061366344</c:v>
                </c:pt>
                <c:pt idx="24">
                  <c:v>0.43337559162885175</c:v>
                </c:pt>
                <c:pt idx="25">
                  <c:v>0.44699135081261543</c:v>
                </c:pt>
                <c:pt idx="26">
                  <c:v>0.46033123131768544</c:v>
                </c:pt>
                <c:pt idx="27">
                  <c:v>0.47340246894369153</c:v>
                </c:pt>
                <c:pt idx="28">
                  <c:v>0.48621207077182432</c:v>
                </c:pt>
                <c:pt idx="29">
                  <c:v>0.49876682345309936</c:v>
                </c:pt>
                <c:pt idx="30">
                  <c:v>0.51107330116502048</c:v>
                </c:pt>
                <c:pt idx="31">
                  <c:v>0.52313787325082395</c:v>
                </c:pt>
                <c:pt idx="32">
                  <c:v>0.53496671155483899</c:v>
                </c:pt>
                <c:pt idx="33">
                  <c:v>0.54656579746690803</c:v>
                </c:pt>
                <c:pt idx="34">
                  <c:v>0.55794092868825662</c:v>
                </c:pt>
                <c:pt idx="35">
                  <c:v>0.56909772573061956</c:v>
                </c:pt>
                <c:pt idx="36">
                  <c:v>0.58004163815996568</c:v>
                </c:pt>
                <c:pt idx="37">
                  <c:v>0.59077795059559224</c:v>
                </c:pt>
                <c:pt idx="38">
                  <c:v>0.60131178847495026</c:v>
                </c:pt>
                <c:pt idx="39">
                  <c:v>0.61164812359406939</c:v>
                </c:pt>
                <c:pt idx="40">
                  <c:v>0.62179177943300612</c:v>
                </c:pt>
                <c:pt idx="41">
                  <c:v>0.63174743627537044</c:v>
                </c:pt>
                <c:pt idx="42">
                  <c:v>0.64151963613051721</c:v>
                </c:pt>
                <c:pt idx="43">
                  <c:v>0.65111278746669554</c:v>
                </c:pt>
                <c:pt idx="44">
                  <c:v>0.66053116976297988</c:v>
                </c:pt>
                <c:pt idx="45">
                  <c:v>0.66977893788757892</c:v>
                </c:pt>
                <c:pt idx="46">
                  <c:v>0.67886012630968184</c:v>
                </c:pt>
                <c:pt idx="47">
                  <c:v>0.68777865315175035</c:v>
                </c:pt>
                <c:pt idx="48">
                  <c:v>0.6965383240888392</c:v>
                </c:pt>
                <c:pt idx="49">
                  <c:v>0.7051428361012344</c:v>
                </c:pt>
                <c:pt idx="50">
                  <c:v>0.7135957810864505</c:v>
                </c:pt>
                <c:pt idx="51">
                  <c:v>0.72190064933631404</c:v>
                </c:pt>
                <c:pt idx="52">
                  <c:v>0.73006083288467694</c:v>
                </c:pt>
                <c:pt idx="53">
                  <c:v>0.73807962873100619</c:v>
                </c:pt>
                <c:pt idx="54">
                  <c:v>0.7459602419448822</c:v>
                </c:pt>
                <c:pt idx="55">
                  <c:v>0.75370578865625126</c:v>
                </c:pt>
                <c:pt idx="56">
                  <c:v>0.76131929893602091</c:v>
                </c:pt>
                <c:pt idx="57">
                  <c:v>0.76880371957142501</c:v>
                </c:pt>
                <c:pt idx="58">
                  <c:v>0.77616191674036505</c:v>
                </c:pt>
                <c:pt idx="59">
                  <c:v>0.78339667858879225</c:v>
                </c:pt>
                <c:pt idx="60">
                  <c:v>0.79051071771496673</c:v>
                </c:pt>
                <c:pt idx="61">
                  <c:v>0.79750667356431981</c:v>
                </c:pt>
                <c:pt idx="62">
                  <c:v>0.80438711473845781</c:v>
                </c:pt>
                <c:pt idx="63">
                  <c:v>0.81115454122168185</c:v>
                </c:pt>
                <c:pt idx="64">
                  <c:v>0.81781138652829666</c:v>
                </c:pt>
                <c:pt idx="65">
                  <c:v>0.82436001977379592</c:v>
                </c:pt>
                <c:pt idx="66">
                  <c:v>0.83080274767291007</c:v>
                </c:pt>
                <c:pt idx="67">
                  <c:v>0.83714181646738595</c:v>
                </c:pt>
                <c:pt idx="68">
                  <c:v>0.8433794137861913</c:v>
                </c:pt>
                <c:pt idx="69">
                  <c:v>0.8495176704407984</c:v>
                </c:pt>
                <c:pt idx="70">
                  <c:v>0.85555866215804011</c:v>
                </c:pt>
                <c:pt idx="71">
                  <c:v>0.86150441125292765</c:v>
                </c:pt>
                <c:pt idx="72">
                  <c:v>0.86735688824375956</c:v>
                </c:pt>
                <c:pt idx="73">
                  <c:v>0.8731180134117128</c:v>
                </c:pt>
                <c:pt idx="74">
                  <c:v>0.87878965830701361</c:v>
                </c:pt>
                <c:pt idx="75">
                  <c:v>0.88437364720376266</c:v>
                </c:pt>
                <c:pt idx="76">
                  <c:v>0.88987175850530653</c:v>
                </c:pt>
                <c:pt idx="77">
                  <c:v>0.8952857261020577</c:v>
                </c:pt>
                <c:pt idx="78">
                  <c:v>0.90061724068353533</c:v>
                </c:pt>
                <c:pt idx="79">
                  <c:v>0.90586795100632689</c:v>
                </c:pt>
                <c:pt idx="80">
                  <c:v>0.91103946511965239</c:v>
                </c:pt>
                <c:pt idx="81">
                  <c:v>0.91613335155007714</c:v>
                </c:pt>
                <c:pt idx="82">
                  <c:v>0.92115114044689195</c:v>
                </c:pt>
                <c:pt idx="83">
                  <c:v>0.92609432468962838</c:v>
                </c:pt>
                <c:pt idx="84">
                  <c:v>0.93096436095909008</c:v>
                </c:pt>
                <c:pt idx="85">
                  <c:v>0.93576267077323938</c:v>
                </c:pt>
                <c:pt idx="86">
                  <c:v>0.94049064148922001</c:v>
                </c:pt>
                <c:pt idx="87">
                  <c:v>0.94514962727278173</c:v>
                </c:pt>
                <c:pt idx="88">
                  <c:v>0.94974095003622638</c:v>
                </c:pt>
                <c:pt idx="89">
                  <c:v>0.95426590034607872</c:v>
                </c:pt>
                <c:pt idx="90">
                  <c:v>0.95872573830154151</c:v>
                </c:pt>
                <c:pt idx="91">
                  <c:v>0.96312169438477568</c:v>
                </c:pt>
                <c:pt idx="92">
                  <c:v>0.96745497028404137</c:v>
                </c:pt>
                <c:pt idx="93">
                  <c:v>0.97172673969065126</c:v>
                </c:pt>
                <c:pt idx="94">
                  <c:v>0.97593814907066112</c:v>
                </c:pt>
                <c:pt idx="95">
                  <c:v>0.98009031841220495</c:v>
                </c:pt>
                <c:pt idx="96">
                  <c:v>0.98418434194933235</c:v>
                </c:pt>
                <c:pt idx="97">
                  <c:v>0.98822128886316141</c:v>
                </c:pt>
                <c:pt idx="98">
                  <c:v>0.99220220396117387</c:v>
                </c:pt>
                <c:pt idx="99">
                  <c:v>0.99612810833333465</c:v>
                </c:pt>
                <c:pt idx="100">
                  <c:v>0.99999930379029689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3794-4111-AB0E-F6940650036A}"/>
            </c:ext>
          </c:extLst>
        </c:ser>
        <c:ser>
          <c:idx val="0"/>
          <c:order val="2"/>
          <c:tx>
            <c:v>Feed #1</c:v>
          </c:tx>
          <c:spPr>
            <a:ln w="38100" cmpd="dbl">
              <a:solidFill>
                <a:schemeClr val="tx1"/>
              </a:solidFill>
              <a:prstDash val="lgDash"/>
            </a:ln>
          </c:spPr>
          <c:marker>
            <c:symbol val="none"/>
          </c:marker>
          <c:dPt>
            <c:idx val="1"/>
            <c:bubble3D val="0"/>
            <c:spPr>
              <a:ln w="38100" cmpd="sng">
                <a:solidFill>
                  <a:schemeClr val="tx1"/>
                </a:solidFill>
                <a:prstDash val="lgDash"/>
              </a:ln>
            </c:spPr>
          </c:dPt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3"/>
          <c:order val="3"/>
          <c:tx>
            <c:v>Feed Lines</c:v>
          </c:tx>
          <c:spPr>
            <a:ln w="38100" cmpd="sng">
              <a:solidFill>
                <a:schemeClr val="tx1"/>
              </a:solidFill>
              <a:prstDash val="lgDash"/>
            </a:ln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4"/>
          <c:order val="4"/>
          <c:tx>
            <c:v>Leaving Streams</c:v>
          </c:tx>
          <c:spPr>
            <a:ln>
              <a:noFill/>
            </a:ln>
          </c:spPr>
          <c:marker>
            <c:symbol val="plus"/>
            <c:size val="1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'Multiple Liquid Feeds'!$N$10:$N$20</c:f>
              <c:numCache>
                <c:formatCode>0.0000</c:formatCode>
                <c:ptCount val="11"/>
                <c:pt idx="0">
                  <c:v>0.89400177978869377</c:v>
                </c:pt>
                <c:pt idx="1">
                  <c:v>0.82783439322576813</c:v>
                </c:pt>
                <c:pt idx="2">
                  <c:v>0.76381383440442041</c:v>
                </c:pt>
                <c:pt idx="3">
                  <c:v>0.67752193614128486</c:v>
                </c:pt>
                <c:pt idx="4">
                  <c:v>0.55240809000717206</c:v>
                </c:pt>
                <c:pt idx="5">
                  <c:v>0.40867330770039179</c:v>
                </c:pt>
                <c:pt idx="6">
                  <c:v>0.28038686501845922</c:v>
                </c:pt>
                <c:pt idx="7">
                  <c:v>0.18838411205106043</c:v>
                </c:pt>
                <c:pt idx="8">
                  <c:v>0.12858630863140441</c:v>
                </c:pt>
                <c:pt idx="9">
                  <c:v>7.9920283014250137E-2</c:v>
                </c:pt>
                <c:pt idx="10">
                  <c:v>4.3941694861991495E-2</c:v>
                </c:pt>
              </c:numCache>
            </c:numRef>
          </c:xVal>
          <c:yVal>
            <c:numRef>
              <c:f>'Multiple Liquid Feeds'!$O$10:$O$20</c:f>
              <c:numCache>
                <c:formatCode>0.0000</c:formatCode>
                <c:ptCount val="11"/>
                <c:pt idx="0">
                  <c:v>0.95605837332705046</c:v>
                </c:pt>
                <c:pt idx="1">
                  <c:v>0.92503007655787206</c:v>
                </c:pt>
                <c:pt idx="2">
                  <c:v>0.89194638327640907</c:v>
                </c:pt>
                <c:pt idx="3">
                  <c:v>0.84184302106794529</c:v>
                </c:pt>
                <c:pt idx="4">
                  <c:v>0.75555112280480974</c:v>
                </c:pt>
                <c:pt idx="5">
                  <c:v>0.63043727667069671</c:v>
                </c:pt>
                <c:pt idx="6">
                  <c:v>0.48670249436391655</c:v>
                </c:pt>
                <c:pt idx="7">
                  <c:v>0.35841605168198393</c:v>
                </c:pt>
                <c:pt idx="8">
                  <c:v>0.26060535474011537</c:v>
                </c:pt>
                <c:pt idx="9">
                  <c:v>0.17090864961063129</c:v>
                </c:pt>
                <c:pt idx="10">
                  <c:v>9.7909611184899881E-2</c:v>
                </c:pt>
              </c:numCache>
            </c:numRef>
          </c:yVal>
          <c:smooth val="1"/>
        </c:ser>
        <c:ser>
          <c:idx val="5"/>
          <c:order val="5"/>
          <c:tx>
            <c:v>Passing Streams</c:v>
          </c:tx>
          <c:spPr>
            <a:ln>
              <a:noFill/>
            </a:ln>
          </c:spPr>
          <c:marker>
            <c:symbol val="circle"/>
            <c:size val="1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'Multiple Liquid Feeds'!$P$9:$P$19</c:f>
              <c:numCache>
                <c:formatCode>0.0000</c:formatCode>
                <c:ptCount val="11"/>
                <c:pt idx="0">
                  <c:v>0.95605837332705046</c:v>
                </c:pt>
                <c:pt idx="1">
                  <c:v>0.89400177978869377</c:v>
                </c:pt>
                <c:pt idx="2">
                  <c:v>0.82783439322576813</c:v>
                </c:pt>
                <c:pt idx="3">
                  <c:v>0.76381383440442041</c:v>
                </c:pt>
                <c:pt idx="4">
                  <c:v>0.67752193614128486</c:v>
                </c:pt>
                <c:pt idx="5">
                  <c:v>0.55240809000717206</c:v>
                </c:pt>
                <c:pt idx="6">
                  <c:v>0.40867330770039179</c:v>
                </c:pt>
                <c:pt idx="7">
                  <c:v>0.28038686501845922</c:v>
                </c:pt>
                <c:pt idx="8">
                  <c:v>0.18838411205106043</c:v>
                </c:pt>
                <c:pt idx="9">
                  <c:v>0.12858630863140441</c:v>
                </c:pt>
                <c:pt idx="10">
                  <c:v>7.9920283014250137E-2</c:v>
                </c:pt>
              </c:numCache>
            </c:numRef>
          </c:xVal>
          <c:yVal>
            <c:numRef>
              <c:f>'Multiple Liquid Feeds'!$Q$9:$Q$19</c:f>
              <c:numCache>
                <c:formatCode>0.0000</c:formatCode>
                <c:ptCount val="11"/>
                <c:pt idx="0">
                  <c:v>0.95605837332705046</c:v>
                </c:pt>
                <c:pt idx="1">
                  <c:v>0.92503007655787206</c:v>
                </c:pt>
                <c:pt idx="2">
                  <c:v>0.89194638327640907</c:v>
                </c:pt>
                <c:pt idx="3">
                  <c:v>0.84184302106794529</c:v>
                </c:pt>
                <c:pt idx="4">
                  <c:v>0.75555112280480974</c:v>
                </c:pt>
                <c:pt idx="5">
                  <c:v>0.63043727667069671</c:v>
                </c:pt>
                <c:pt idx="6">
                  <c:v>0.48670249436391655</c:v>
                </c:pt>
                <c:pt idx="7">
                  <c:v>0.35841605168198393</c:v>
                </c:pt>
                <c:pt idx="8">
                  <c:v>0.26060535474011537</c:v>
                </c:pt>
                <c:pt idx="9">
                  <c:v>0.17090864961063129</c:v>
                </c:pt>
                <c:pt idx="10">
                  <c:v>9.7909611184899881E-2</c:v>
                </c:pt>
              </c:numCache>
            </c:numRef>
          </c:yVal>
          <c:smooth val="1"/>
        </c:ser>
        <c:ser>
          <c:idx val="6"/>
          <c:order val="6"/>
          <c:spPr>
            <a:ln w="22225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'Multiple Liquid Feeds'!$R$9:$R$30</c:f>
              <c:numCache>
                <c:formatCode>0.0000</c:formatCode>
                <c:ptCount val="22"/>
                <c:pt idx="0">
                  <c:v>0.95605837332705046</c:v>
                </c:pt>
                <c:pt idx="1">
                  <c:v>0.89400177978869377</c:v>
                </c:pt>
                <c:pt idx="2">
                  <c:v>0.89400177978869377</c:v>
                </c:pt>
                <c:pt idx="3">
                  <c:v>0.82783439322576813</c:v>
                </c:pt>
                <c:pt idx="4">
                  <c:v>0.82783439322576813</c:v>
                </c:pt>
                <c:pt idx="5">
                  <c:v>0.76381383440442041</c:v>
                </c:pt>
                <c:pt idx="6">
                  <c:v>0.76381383440442041</c:v>
                </c:pt>
                <c:pt idx="7">
                  <c:v>0.67752193614128486</c:v>
                </c:pt>
                <c:pt idx="8">
                  <c:v>0.67752193614128486</c:v>
                </c:pt>
                <c:pt idx="9">
                  <c:v>0.55240809000717206</c:v>
                </c:pt>
                <c:pt idx="10">
                  <c:v>0.55240809000717206</c:v>
                </c:pt>
                <c:pt idx="11">
                  <c:v>0.40867330770039179</c:v>
                </c:pt>
                <c:pt idx="12">
                  <c:v>0.40867330770039179</c:v>
                </c:pt>
                <c:pt idx="13">
                  <c:v>0.28038686501845922</c:v>
                </c:pt>
                <c:pt idx="14">
                  <c:v>0.28038686501845922</c:v>
                </c:pt>
                <c:pt idx="15">
                  <c:v>0.18838411205106043</c:v>
                </c:pt>
                <c:pt idx="16">
                  <c:v>0.18838411205106043</c:v>
                </c:pt>
                <c:pt idx="17">
                  <c:v>0.12858630863140441</c:v>
                </c:pt>
                <c:pt idx="18">
                  <c:v>0.12858630863140441</c:v>
                </c:pt>
                <c:pt idx="19">
                  <c:v>7.9920283014250137E-2</c:v>
                </c:pt>
                <c:pt idx="20">
                  <c:v>7.9920283014250137E-2</c:v>
                </c:pt>
                <c:pt idx="21">
                  <c:v>4.3941694861991495E-2</c:v>
                </c:pt>
              </c:numCache>
            </c:numRef>
          </c:xVal>
          <c:yVal>
            <c:numRef>
              <c:f>'Multiple Liquid Feeds'!$S$9:$S$30</c:f>
              <c:numCache>
                <c:formatCode>0.0000</c:formatCode>
                <c:ptCount val="22"/>
                <c:pt idx="0">
                  <c:v>0.95605837332705046</c:v>
                </c:pt>
                <c:pt idx="1">
                  <c:v>0.95605837332705046</c:v>
                </c:pt>
                <c:pt idx="2">
                  <c:v>0.92503007655787206</c:v>
                </c:pt>
                <c:pt idx="3">
                  <c:v>0.92503007655787206</c:v>
                </c:pt>
                <c:pt idx="4">
                  <c:v>0.89194638327640907</c:v>
                </c:pt>
                <c:pt idx="5">
                  <c:v>0.89194638327640907</c:v>
                </c:pt>
                <c:pt idx="6">
                  <c:v>0.84184302106794529</c:v>
                </c:pt>
                <c:pt idx="7">
                  <c:v>0.84184302106794529</c:v>
                </c:pt>
                <c:pt idx="8">
                  <c:v>0.75555112280480974</c:v>
                </c:pt>
                <c:pt idx="9">
                  <c:v>0.75555112280480974</c:v>
                </c:pt>
                <c:pt idx="10">
                  <c:v>0.63043727667069671</c:v>
                </c:pt>
                <c:pt idx="11">
                  <c:v>0.63043727667069671</c:v>
                </c:pt>
                <c:pt idx="12">
                  <c:v>0.48670249436391655</c:v>
                </c:pt>
                <c:pt idx="13">
                  <c:v>0.48670249436391655</c:v>
                </c:pt>
                <c:pt idx="14">
                  <c:v>0.35841605168198393</c:v>
                </c:pt>
                <c:pt idx="15">
                  <c:v>0.35841605168198393</c:v>
                </c:pt>
                <c:pt idx="16">
                  <c:v>0.26060535474011537</c:v>
                </c:pt>
                <c:pt idx="17">
                  <c:v>0.26060535474011537</c:v>
                </c:pt>
                <c:pt idx="18">
                  <c:v>0.17090864961063129</c:v>
                </c:pt>
                <c:pt idx="19">
                  <c:v>0.17090864961063129</c:v>
                </c:pt>
                <c:pt idx="20">
                  <c:v>9.7909611184899881E-2</c:v>
                </c:pt>
                <c:pt idx="21">
                  <c:v>9.7909611184899881E-2</c:v>
                </c:pt>
              </c:numCache>
            </c:numRef>
          </c:yVal>
          <c:smooth val="0"/>
        </c:ser>
        <c:ser>
          <c:idx val="7"/>
          <c:order val="7"/>
          <c:spPr>
            <a:ln w="38100" cmpd="dbl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'Multiple Liquid Feeds'!$K$23:$K$24</c:f>
              <c:numCache>
                <c:formatCode>0.0</c:formatCode>
                <c:ptCount val="2"/>
                <c:pt idx="0">
                  <c:v>0.8</c:v>
                </c:pt>
                <c:pt idx="1">
                  <c:v>1</c:v>
                </c:pt>
              </c:numCache>
            </c:numRef>
          </c:xVal>
          <c:yVal>
            <c:numRef>
              <c:f>'Multiple Liquid Feeds'!$L$23:$L$24</c:f>
              <c:numCache>
                <c:formatCode>0.000</c:formatCode>
                <c:ptCount val="2"/>
                <c:pt idx="0">
                  <c:v>0.87802918666352525</c:v>
                </c:pt>
                <c:pt idx="1">
                  <c:v>0.97802918666352523</c:v>
                </c:pt>
              </c:numCache>
            </c:numRef>
          </c:yVal>
          <c:smooth val="1"/>
        </c:ser>
        <c:ser>
          <c:idx val="8"/>
          <c:order val="8"/>
          <c:spPr>
            <a:ln w="38100" cmpd="dbl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'Multiple Liquid Feeds'!$K$29:$K$30</c:f>
              <c:numCache>
                <c:formatCode>0.0</c:formatCode>
                <c:ptCount val="2"/>
                <c:pt idx="0">
                  <c:v>0.8</c:v>
                </c:pt>
                <c:pt idx="1">
                  <c:v>0.2</c:v>
                </c:pt>
              </c:numCache>
            </c:numRef>
          </c:xVal>
          <c:yVal>
            <c:numRef>
              <c:f>'Multiple Liquid Feeds'!$L$29:$L$30</c:f>
              <c:numCache>
                <c:formatCode>0.000</c:formatCode>
                <c:ptCount val="2"/>
                <c:pt idx="0">
                  <c:v>0.87802918666352525</c:v>
                </c:pt>
                <c:pt idx="1">
                  <c:v>0.27802915256900429</c:v>
                </c:pt>
              </c:numCache>
            </c:numRef>
          </c:yVal>
          <c:smooth val="1"/>
        </c:ser>
        <c:ser>
          <c:idx val="9"/>
          <c:order val="9"/>
          <c:tx>
            <c:v>Operating Lines</c:v>
          </c:tx>
          <c:spPr>
            <a:ln w="38100" cmpd="dbl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'Multiple Liquid Feeds'!$K$26:$K$27</c:f>
              <c:numCache>
                <c:formatCode>0.0</c:formatCode>
                <c:ptCount val="2"/>
                <c:pt idx="0">
                  <c:v>0</c:v>
                </c:pt>
                <c:pt idx="1">
                  <c:v>0.2</c:v>
                </c:pt>
              </c:numCache>
            </c:numRef>
          </c:xVal>
          <c:yVal>
            <c:numRef>
              <c:f>'Multiple Liquid Feeds'!$L$26:$L$27</c:f>
              <c:numCache>
                <c:formatCode>0.000</c:formatCode>
                <c:ptCount val="2"/>
                <c:pt idx="0">
                  <c:v>-2.1970847430995748E-2</c:v>
                </c:pt>
                <c:pt idx="1">
                  <c:v>0.27802915256900429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7465088"/>
        <c:axId val="287465648"/>
      </c:scatterChart>
      <c:valAx>
        <c:axId val="287465088"/>
        <c:scaling>
          <c:orientation val="minMax"/>
          <c:max val="1"/>
        </c:scaling>
        <c:delete val="0"/>
        <c:axPos val="b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x (mole fraction)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287465648"/>
        <c:crosses val="autoZero"/>
        <c:crossBetween val="midCat"/>
        <c:majorUnit val="0.1"/>
        <c:minorUnit val="5.000000000000001E-2"/>
      </c:valAx>
      <c:valAx>
        <c:axId val="287465648"/>
        <c:scaling>
          <c:orientation val="minMax"/>
          <c:max val="1"/>
          <c:min val="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y (mole fraction)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287465088"/>
        <c:crosses val="autoZero"/>
        <c:crossBetween val="midCat"/>
        <c:majorUnit val="0.1"/>
        <c:minorUnit val="5.000000000000001E-2"/>
      </c:valAx>
      <c:spPr>
        <a:ln w="25400">
          <a:solidFill>
            <a:schemeClr val="tx1"/>
          </a:solidFill>
        </a:ln>
      </c:spPr>
    </c:plotArea>
    <c:legend>
      <c:legendPos val="r"/>
      <c:legendEntry>
        <c:idx val="2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61453474426465748"/>
          <c:y val="0.41933082797414245"/>
          <c:w val="0.245946019571951"/>
          <c:h val="0.33594188676452064"/>
        </c:manualLayout>
      </c:layout>
      <c:overlay val="0"/>
      <c:spPr>
        <a:solidFill>
          <a:schemeClr val="bg1">
            <a:lumMod val="95000"/>
          </a:schemeClr>
        </a:solidFill>
        <a:ln w="25400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35303279397767"/>
          <c:y val="4.447624475475101E-2"/>
          <c:w val="0.85083014623172104"/>
          <c:h val="0.8072219533030518"/>
        </c:manualLayout>
      </c:layout>
      <c:scatterChart>
        <c:scatterStyle val="smoothMarker"/>
        <c:varyColors val="0"/>
        <c:ser>
          <c:idx val="1"/>
          <c:order val="0"/>
          <c:tx>
            <c:v>Equilibrium Curve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VLE!$A$4:$A$104</c:f>
              <c:numCache>
                <c:formatCode>0.00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VLE!$B$4:$B$104</c:f>
              <c:numCache>
                <c:formatCode>0.000</c:formatCode>
                <c:ptCount val="101"/>
                <c:pt idx="0">
                  <c:v>0</c:v>
                </c:pt>
                <c:pt idx="1">
                  <c:v>2.3188539647312698E-2</c:v>
                </c:pt>
                <c:pt idx="2">
                  <c:v>4.5829806485364472E-2</c:v>
                </c:pt>
                <c:pt idx="3">
                  <c:v>6.7940198739404933E-2</c:v>
                </c:pt>
                <c:pt idx="4">
                  <c:v>8.9535536659826734E-2</c:v>
                </c:pt>
                <c:pt idx="5">
                  <c:v>0.11063108520264195</c:v>
                </c:pt>
                <c:pt idx="6">
                  <c:v>0.13124157576548001</c:v>
                </c:pt>
                <c:pt idx="7">
                  <c:v>0.1513812270185394</c:v>
                </c:pt>
                <c:pt idx="8">
                  <c:v>0.17106376486842934</c:v>
                </c:pt>
                <c:pt idx="9">
                  <c:v>0.19030244159139276</c:v>
                </c:pt>
                <c:pt idx="10">
                  <c:v>0.20911005417098408</c:v>
                </c:pt>
                <c:pt idx="11">
                  <c:v>0.22749896187389121</c:v>
                </c:pt>
                <c:pt idx="12">
                  <c:v>0.2454811030962579</c:v>
                </c:pt>
                <c:pt idx="13">
                  <c:v>0.26306801151155551</c:v>
                </c:pt>
                <c:pt idx="14">
                  <c:v>0.28027083154980181</c:v>
                </c:pt>
                <c:pt idx="15">
                  <c:v>0.29710033323669066</c:v>
                </c:pt>
                <c:pt idx="16">
                  <c:v>0.31356692642003381</c:v>
                </c:pt>
                <c:pt idx="17">
                  <c:v>0.32968067440975624</c:v>
                </c:pt>
                <c:pt idx="18">
                  <c:v>0.34545130705660959</c:v>
                </c:pt>
                <c:pt idx="19">
                  <c:v>0.36088823329369307</c:v>
                </c:pt>
                <c:pt idx="20">
                  <c:v>0.37600055316384068</c:v>
                </c:pt>
                <c:pt idx="21">
                  <c:v>0.39079706935498648</c:v>
                </c:pt>
                <c:pt idx="22">
                  <c:v>0.40528629826463386</c:v>
                </c:pt>
                <c:pt idx="23">
                  <c:v>0.41947648061366344</c:v>
                </c:pt>
                <c:pt idx="24">
                  <c:v>0.43337559162885175</c:v>
                </c:pt>
                <c:pt idx="25">
                  <c:v>0.44699135081261543</c:v>
                </c:pt>
                <c:pt idx="26">
                  <c:v>0.46033123131768544</c:v>
                </c:pt>
                <c:pt idx="27">
                  <c:v>0.47340246894369153</c:v>
                </c:pt>
                <c:pt idx="28">
                  <c:v>0.48621207077182432</c:v>
                </c:pt>
                <c:pt idx="29">
                  <c:v>0.49876682345309936</c:v>
                </c:pt>
                <c:pt idx="30">
                  <c:v>0.51107330116502048</c:v>
                </c:pt>
                <c:pt idx="31">
                  <c:v>0.52313787325082395</c:v>
                </c:pt>
                <c:pt idx="32">
                  <c:v>0.53496671155483899</c:v>
                </c:pt>
                <c:pt idx="33">
                  <c:v>0.54656579746690803</c:v>
                </c:pt>
                <c:pt idx="34">
                  <c:v>0.55794092868825662</c:v>
                </c:pt>
                <c:pt idx="35">
                  <c:v>0.56909772573061956</c:v>
                </c:pt>
                <c:pt idx="36">
                  <c:v>0.58004163815996568</c:v>
                </c:pt>
                <c:pt idx="37">
                  <c:v>0.59077795059559224</c:v>
                </c:pt>
                <c:pt idx="38">
                  <c:v>0.60131178847495026</c:v>
                </c:pt>
                <c:pt idx="39">
                  <c:v>0.61164812359406939</c:v>
                </c:pt>
                <c:pt idx="40">
                  <c:v>0.62179177943300612</c:v>
                </c:pt>
                <c:pt idx="41">
                  <c:v>0.63174743627537044</c:v>
                </c:pt>
                <c:pt idx="42">
                  <c:v>0.64151963613051721</c:v>
                </c:pt>
                <c:pt idx="43">
                  <c:v>0.65111278746669554</c:v>
                </c:pt>
                <c:pt idx="44">
                  <c:v>0.66053116976297988</c:v>
                </c:pt>
                <c:pt idx="45">
                  <c:v>0.66977893788757892</c:v>
                </c:pt>
                <c:pt idx="46">
                  <c:v>0.67886012630968184</c:v>
                </c:pt>
                <c:pt idx="47">
                  <c:v>0.68777865315175035</c:v>
                </c:pt>
                <c:pt idx="48">
                  <c:v>0.6965383240888392</c:v>
                </c:pt>
                <c:pt idx="49">
                  <c:v>0.7051428361012344</c:v>
                </c:pt>
                <c:pt idx="50">
                  <c:v>0.7135957810864505</c:v>
                </c:pt>
                <c:pt idx="51">
                  <c:v>0.72190064933631404</c:v>
                </c:pt>
                <c:pt idx="52">
                  <c:v>0.73006083288467694</c:v>
                </c:pt>
                <c:pt idx="53">
                  <c:v>0.73807962873100619</c:v>
                </c:pt>
                <c:pt idx="54">
                  <c:v>0.7459602419448822</c:v>
                </c:pt>
                <c:pt idx="55">
                  <c:v>0.75370578865625126</c:v>
                </c:pt>
                <c:pt idx="56">
                  <c:v>0.76131929893602091</c:v>
                </c:pt>
                <c:pt idx="57">
                  <c:v>0.76880371957142501</c:v>
                </c:pt>
                <c:pt idx="58">
                  <c:v>0.77616191674036505</c:v>
                </c:pt>
                <c:pt idx="59">
                  <c:v>0.78339667858879225</c:v>
                </c:pt>
                <c:pt idx="60">
                  <c:v>0.79051071771496673</c:v>
                </c:pt>
                <c:pt idx="61">
                  <c:v>0.79750667356431981</c:v>
                </c:pt>
                <c:pt idx="62">
                  <c:v>0.80438711473845781</c:v>
                </c:pt>
                <c:pt idx="63">
                  <c:v>0.81115454122168185</c:v>
                </c:pt>
                <c:pt idx="64">
                  <c:v>0.81781138652829666</c:v>
                </c:pt>
                <c:pt idx="65">
                  <c:v>0.82436001977379592</c:v>
                </c:pt>
                <c:pt idx="66">
                  <c:v>0.83080274767291007</c:v>
                </c:pt>
                <c:pt idx="67">
                  <c:v>0.83714181646738595</c:v>
                </c:pt>
                <c:pt idx="68">
                  <c:v>0.8433794137861913</c:v>
                </c:pt>
                <c:pt idx="69">
                  <c:v>0.8495176704407984</c:v>
                </c:pt>
                <c:pt idx="70">
                  <c:v>0.85555866215804011</c:v>
                </c:pt>
                <c:pt idx="71">
                  <c:v>0.86150441125292765</c:v>
                </c:pt>
                <c:pt idx="72">
                  <c:v>0.86735688824375956</c:v>
                </c:pt>
                <c:pt idx="73">
                  <c:v>0.8731180134117128</c:v>
                </c:pt>
                <c:pt idx="74">
                  <c:v>0.87878965830701361</c:v>
                </c:pt>
                <c:pt idx="75">
                  <c:v>0.88437364720376266</c:v>
                </c:pt>
                <c:pt idx="76">
                  <c:v>0.88987175850530653</c:v>
                </c:pt>
                <c:pt idx="77">
                  <c:v>0.8952857261020577</c:v>
                </c:pt>
                <c:pt idx="78">
                  <c:v>0.90061724068353533</c:v>
                </c:pt>
                <c:pt idx="79">
                  <c:v>0.90586795100632689</c:v>
                </c:pt>
                <c:pt idx="80">
                  <c:v>0.91103946511965239</c:v>
                </c:pt>
                <c:pt idx="81">
                  <c:v>0.91613335155007714</c:v>
                </c:pt>
                <c:pt idx="82">
                  <c:v>0.92115114044689195</c:v>
                </c:pt>
                <c:pt idx="83">
                  <c:v>0.92609432468962838</c:v>
                </c:pt>
                <c:pt idx="84">
                  <c:v>0.93096436095909008</c:v>
                </c:pt>
                <c:pt idx="85">
                  <c:v>0.93576267077323938</c:v>
                </c:pt>
                <c:pt idx="86">
                  <c:v>0.94049064148922001</c:v>
                </c:pt>
                <c:pt idx="87">
                  <c:v>0.94514962727278173</c:v>
                </c:pt>
                <c:pt idx="88">
                  <c:v>0.94974095003622638</c:v>
                </c:pt>
                <c:pt idx="89">
                  <c:v>0.95426590034607872</c:v>
                </c:pt>
                <c:pt idx="90">
                  <c:v>0.95872573830154151</c:v>
                </c:pt>
                <c:pt idx="91">
                  <c:v>0.96312169438477568</c:v>
                </c:pt>
                <c:pt idx="92">
                  <c:v>0.96745497028404137</c:v>
                </c:pt>
                <c:pt idx="93">
                  <c:v>0.97172673969065126</c:v>
                </c:pt>
                <c:pt idx="94">
                  <c:v>0.97593814907066112</c:v>
                </c:pt>
                <c:pt idx="95">
                  <c:v>0.98009031841220495</c:v>
                </c:pt>
                <c:pt idx="96">
                  <c:v>0.98418434194933235</c:v>
                </c:pt>
                <c:pt idx="97">
                  <c:v>0.98822128886316141</c:v>
                </c:pt>
                <c:pt idx="98">
                  <c:v>0.99220220396117387</c:v>
                </c:pt>
                <c:pt idx="99">
                  <c:v>0.99612810833333465</c:v>
                </c:pt>
                <c:pt idx="100">
                  <c:v>0.99999930379029689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3794-4111-AB0E-F6940650036A}"/>
            </c:ext>
          </c:extLst>
        </c:ser>
        <c:ser>
          <c:idx val="9"/>
          <c:order val="1"/>
          <c:tx>
            <c:v>45 Degree Line</c:v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'Multiple Vapor Feeds'!$I$43:$I$44</c:f>
              <c:numCache>
                <c:formatCode>General</c:formatCode>
                <c:ptCount val="2"/>
              </c:numCache>
            </c:numRef>
          </c:xVal>
          <c:yVal>
            <c:numRef>
              <c:f>'Multiple Vapor Feeds'!$J$43:$J$44</c:f>
              <c:numCache>
                <c:formatCode>General</c:formatCode>
                <c:ptCount val="2"/>
              </c:numCache>
            </c:numRef>
          </c:yVal>
          <c:smooth val="1"/>
        </c:ser>
        <c:ser>
          <c:idx val="0"/>
          <c:order val="2"/>
          <c:tx>
            <c:v>Operating Lines</c:v>
          </c:tx>
          <c:spPr>
            <a:ln w="38100" cmpd="dbl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'Multiple Vapor Feeds'!$K$23:$K$24</c:f>
              <c:numCache>
                <c:formatCode>0.0000</c:formatCode>
                <c:ptCount val="2"/>
                <c:pt idx="0">
                  <c:v>0.71985015906478911</c:v>
                </c:pt>
                <c:pt idx="1">
                  <c:v>1.0267166136450703</c:v>
                </c:pt>
              </c:numCache>
            </c:numRef>
          </c:xVal>
          <c:yVal>
            <c:numRef>
              <c:f>'Multiple Vapor Feeds'!$L$23:$L$24</c:f>
              <c:numCache>
                <c:formatCode>0.0000</c:formatCode>
                <c:ptCount val="2"/>
                <c:pt idx="0">
                  <c:v>0.8</c:v>
                </c:pt>
                <c:pt idx="1">
                  <c:v>1</c:v>
                </c:pt>
              </c:numCache>
            </c:numRef>
          </c:yVal>
          <c:smooth val="1"/>
        </c:ser>
        <c:ser>
          <c:idx val="3"/>
          <c:order val="3"/>
          <c:spPr>
            <a:ln w="38100" cmpd="dbl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'Multiple Vapor Feeds'!$K$29:$K$30</c:f>
              <c:numCache>
                <c:formatCode>0.0000</c:formatCode>
                <c:ptCount val="2"/>
                <c:pt idx="0">
                  <c:v>0.71985015906478911</c:v>
                </c:pt>
                <c:pt idx="1">
                  <c:v>0.15050630720430669</c:v>
                </c:pt>
              </c:numCache>
            </c:numRef>
          </c:xVal>
          <c:yVal>
            <c:numRef>
              <c:f>'Multiple Vapor Feeds'!$L$29:$L$30</c:f>
              <c:numCache>
                <c:formatCode>0.0000</c:formatCode>
                <c:ptCount val="2"/>
                <c:pt idx="0">
                  <c:v>0.8</c:v>
                </c:pt>
                <c:pt idx="1">
                  <c:v>0.2</c:v>
                </c:pt>
              </c:numCache>
            </c:numRef>
          </c:yVal>
          <c:smooth val="1"/>
        </c:ser>
        <c:ser>
          <c:idx val="2"/>
          <c:order val="4"/>
          <c:spPr>
            <a:ln w="38100" cmpd="dbl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'Multiple Vapor Feeds'!$K$26:$K$27</c:f>
              <c:numCache>
                <c:formatCode>0.0000</c:formatCode>
                <c:ptCount val="2"/>
                <c:pt idx="0">
                  <c:v>5.7372761784587882E-2</c:v>
                </c:pt>
                <c:pt idx="1">
                  <c:v>0.15050630720430669</c:v>
                </c:pt>
              </c:numCache>
            </c:numRef>
          </c:xVal>
          <c:yVal>
            <c:numRef>
              <c:f>'Multiple Vapor Feeds'!$L$26:$L$27</c:f>
              <c:numCache>
                <c:formatCode>0.0000</c:formatCode>
                <c:ptCount val="2"/>
                <c:pt idx="0">
                  <c:v>0</c:v>
                </c:pt>
                <c:pt idx="1">
                  <c:v>0.2</c:v>
                </c:pt>
              </c:numCache>
            </c:numRef>
          </c:yVal>
          <c:smooth val="1"/>
        </c:ser>
        <c:ser>
          <c:idx val="4"/>
          <c:order val="5"/>
          <c:spPr>
            <a:ln w="12700" cmpd="sng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VLE!$H$9:$H$10</c:f>
              <c:numCache>
                <c:formatCode>0.00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VLE!$I$9:$I$10</c:f>
              <c:numCache>
                <c:formatCode>0.00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</c:ser>
        <c:ser>
          <c:idx val="5"/>
          <c:order val="6"/>
          <c:tx>
            <c:v>Feed Lines</c:v>
          </c:tx>
          <c:spPr>
            <a:ln w="38100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'Multiple Vapor Feeds'!$G$23:$G$24</c:f>
              <c:numCache>
                <c:formatCode>0.0000</c:formatCode>
                <c:ptCount val="2"/>
                <c:pt idx="0">
                  <c:v>0.61985015906478913</c:v>
                </c:pt>
                <c:pt idx="1">
                  <c:v>0.81985015906478909</c:v>
                </c:pt>
              </c:numCache>
            </c:numRef>
          </c:xVal>
          <c:yVal>
            <c:numRef>
              <c:f>'Multiple Vapor Feeds'!$H$23:$H$24</c:f>
              <c:numCache>
                <c:formatCode>0.0000</c:formatCode>
                <c:ptCount val="2"/>
                <c:pt idx="0">
                  <c:v>0.8</c:v>
                </c:pt>
                <c:pt idx="1">
                  <c:v>0.8</c:v>
                </c:pt>
              </c:numCache>
            </c:numRef>
          </c:yVal>
          <c:smooth val="1"/>
        </c:ser>
        <c:ser>
          <c:idx val="6"/>
          <c:order val="7"/>
          <c:spPr>
            <a:ln w="38100" cmpd="sng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'Multiple Vapor Feeds'!$G$26:$G$27</c:f>
              <c:numCache>
                <c:formatCode>0.0000</c:formatCode>
                <c:ptCount val="2"/>
                <c:pt idx="0">
                  <c:v>5.0506307204306683E-2</c:v>
                </c:pt>
                <c:pt idx="1">
                  <c:v>0.25050630720430667</c:v>
                </c:pt>
              </c:numCache>
            </c:numRef>
          </c:xVal>
          <c:yVal>
            <c:numRef>
              <c:f>'Multiple Vapor Feeds'!$H$26:$H$27</c:f>
              <c:numCache>
                <c:formatCode>0.0000</c:formatCode>
                <c:ptCount val="2"/>
                <c:pt idx="0">
                  <c:v>0.2</c:v>
                </c:pt>
                <c:pt idx="1">
                  <c:v>0.2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1757888"/>
        <c:axId val="281758448"/>
      </c:scatterChart>
      <c:valAx>
        <c:axId val="281757888"/>
        <c:scaling>
          <c:orientation val="minMax"/>
          <c:max val="1"/>
        </c:scaling>
        <c:delete val="0"/>
        <c:axPos val="b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x (mole fraction)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281758448"/>
        <c:crosses val="autoZero"/>
        <c:crossBetween val="midCat"/>
        <c:majorUnit val="0.1"/>
        <c:minorUnit val="5.000000000000001E-2"/>
      </c:valAx>
      <c:valAx>
        <c:axId val="281758448"/>
        <c:scaling>
          <c:orientation val="minMax"/>
          <c:max val="1"/>
          <c:min val="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y (mole fraction)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281757888"/>
        <c:crosses val="autoZero"/>
        <c:crossBetween val="midCat"/>
        <c:majorUnit val="0.1"/>
        <c:minorUnit val="5.000000000000001E-2"/>
      </c:valAx>
      <c:spPr>
        <a:ln w="25400">
          <a:solidFill>
            <a:schemeClr val="tx1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61603729522784278"/>
          <c:y val="0.45151908363503118"/>
          <c:w val="0.24663037847942657"/>
          <c:h val="0.28078094942229337"/>
        </c:manualLayout>
      </c:layout>
      <c:overlay val="0"/>
      <c:spPr>
        <a:solidFill>
          <a:schemeClr val="bg1">
            <a:lumMod val="95000"/>
          </a:schemeClr>
        </a:solidFill>
        <a:ln w="25400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35303279397767"/>
          <c:y val="4.447624475475101E-2"/>
          <c:w val="0.85083014623172104"/>
          <c:h val="0.8072219533030518"/>
        </c:manualLayout>
      </c:layout>
      <c:scatterChart>
        <c:scatterStyle val="smoothMarker"/>
        <c:varyColors val="0"/>
        <c:ser>
          <c:idx val="1"/>
          <c:order val="0"/>
          <c:tx>
            <c:v>Equilibrium Curve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VLE!$A$4:$A$104</c:f>
              <c:numCache>
                <c:formatCode>0.00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VLE!$B$4:$B$104</c:f>
              <c:numCache>
                <c:formatCode>0.000</c:formatCode>
                <c:ptCount val="101"/>
                <c:pt idx="0">
                  <c:v>0</c:v>
                </c:pt>
                <c:pt idx="1">
                  <c:v>2.3188539647312698E-2</c:v>
                </c:pt>
                <c:pt idx="2">
                  <c:v>4.5829806485364472E-2</c:v>
                </c:pt>
                <c:pt idx="3">
                  <c:v>6.7940198739404933E-2</c:v>
                </c:pt>
                <c:pt idx="4">
                  <c:v>8.9535536659826734E-2</c:v>
                </c:pt>
                <c:pt idx="5">
                  <c:v>0.11063108520264195</c:v>
                </c:pt>
                <c:pt idx="6">
                  <c:v>0.13124157576548001</c:v>
                </c:pt>
                <c:pt idx="7">
                  <c:v>0.1513812270185394</c:v>
                </c:pt>
                <c:pt idx="8">
                  <c:v>0.17106376486842934</c:v>
                </c:pt>
                <c:pt idx="9">
                  <c:v>0.19030244159139276</c:v>
                </c:pt>
                <c:pt idx="10">
                  <c:v>0.20911005417098408</c:v>
                </c:pt>
                <c:pt idx="11">
                  <c:v>0.22749896187389121</c:v>
                </c:pt>
                <c:pt idx="12">
                  <c:v>0.2454811030962579</c:v>
                </c:pt>
                <c:pt idx="13">
                  <c:v>0.26306801151155551</c:v>
                </c:pt>
                <c:pt idx="14">
                  <c:v>0.28027083154980181</c:v>
                </c:pt>
                <c:pt idx="15">
                  <c:v>0.29710033323669066</c:v>
                </c:pt>
                <c:pt idx="16">
                  <c:v>0.31356692642003381</c:v>
                </c:pt>
                <c:pt idx="17">
                  <c:v>0.32968067440975624</c:v>
                </c:pt>
                <c:pt idx="18">
                  <c:v>0.34545130705660959</c:v>
                </c:pt>
                <c:pt idx="19">
                  <c:v>0.36088823329369307</c:v>
                </c:pt>
                <c:pt idx="20">
                  <c:v>0.37600055316384068</c:v>
                </c:pt>
                <c:pt idx="21">
                  <c:v>0.39079706935498648</c:v>
                </c:pt>
                <c:pt idx="22">
                  <c:v>0.40528629826463386</c:v>
                </c:pt>
                <c:pt idx="23">
                  <c:v>0.41947648061366344</c:v>
                </c:pt>
                <c:pt idx="24">
                  <c:v>0.43337559162885175</c:v>
                </c:pt>
                <c:pt idx="25">
                  <c:v>0.44699135081261543</c:v>
                </c:pt>
                <c:pt idx="26">
                  <c:v>0.46033123131768544</c:v>
                </c:pt>
                <c:pt idx="27">
                  <c:v>0.47340246894369153</c:v>
                </c:pt>
                <c:pt idx="28">
                  <c:v>0.48621207077182432</c:v>
                </c:pt>
                <c:pt idx="29">
                  <c:v>0.49876682345309936</c:v>
                </c:pt>
                <c:pt idx="30">
                  <c:v>0.51107330116502048</c:v>
                </c:pt>
                <c:pt idx="31">
                  <c:v>0.52313787325082395</c:v>
                </c:pt>
                <c:pt idx="32">
                  <c:v>0.53496671155483899</c:v>
                </c:pt>
                <c:pt idx="33">
                  <c:v>0.54656579746690803</c:v>
                </c:pt>
                <c:pt idx="34">
                  <c:v>0.55794092868825662</c:v>
                </c:pt>
                <c:pt idx="35">
                  <c:v>0.56909772573061956</c:v>
                </c:pt>
                <c:pt idx="36">
                  <c:v>0.58004163815996568</c:v>
                </c:pt>
                <c:pt idx="37">
                  <c:v>0.59077795059559224</c:v>
                </c:pt>
                <c:pt idx="38">
                  <c:v>0.60131178847495026</c:v>
                </c:pt>
                <c:pt idx="39">
                  <c:v>0.61164812359406939</c:v>
                </c:pt>
                <c:pt idx="40">
                  <c:v>0.62179177943300612</c:v>
                </c:pt>
                <c:pt idx="41">
                  <c:v>0.63174743627537044</c:v>
                </c:pt>
                <c:pt idx="42">
                  <c:v>0.64151963613051721</c:v>
                </c:pt>
                <c:pt idx="43">
                  <c:v>0.65111278746669554</c:v>
                </c:pt>
                <c:pt idx="44">
                  <c:v>0.66053116976297988</c:v>
                </c:pt>
                <c:pt idx="45">
                  <c:v>0.66977893788757892</c:v>
                </c:pt>
                <c:pt idx="46">
                  <c:v>0.67886012630968184</c:v>
                </c:pt>
                <c:pt idx="47">
                  <c:v>0.68777865315175035</c:v>
                </c:pt>
                <c:pt idx="48">
                  <c:v>0.6965383240888392</c:v>
                </c:pt>
                <c:pt idx="49">
                  <c:v>0.7051428361012344</c:v>
                </c:pt>
                <c:pt idx="50">
                  <c:v>0.7135957810864505</c:v>
                </c:pt>
                <c:pt idx="51">
                  <c:v>0.72190064933631404</c:v>
                </c:pt>
                <c:pt idx="52">
                  <c:v>0.73006083288467694</c:v>
                </c:pt>
                <c:pt idx="53">
                  <c:v>0.73807962873100619</c:v>
                </c:pt>
                <c:pt idx="54">
                  <c:v>0.7459602419448822</c:v>
                </c:pt>
                <c:pt idx="55">
                  <c:v>0.75370578865625126</c:v>
                </c:pt>
                <c:pt idx="56">
                  <c:v>0.76131929893602091</c:v>
                </c:pt>
                <c:pt idx="57">
                  <c:v>0.76880371957142501</c:v>
                </c:pt>
                <c:pt idx="58">
                  <c:v>0.77616191674036505</c:v>
                </c:pt>
                <c:pt idx="59">
                  <c:v>0.78339667858879225</c:v>
                </c:pt>
                <c:pt idx="60">
                  <c:v>0.79051071771496673</c:v>
                </c:pt>
                <c:pt idx="61">
                  <c:v>0.79750667356431981</c:v>
                </c:pt>
                <c:pt idx="62">
                  <c:v>0.80438711473845781</c:v>
                </c:pt>
                <c:pt idx="63">
                  <c:v>0.81115454122168185</c:v>
                </c:pt>
                <c:pt idx="64">
                  <c:v>0.81781138652829666</c:v>
                </c:pt>
                <c:pt idx="65">
                  <c:v>0.82436001977379592</c:v>
                </c:pt>
                <c:pt idx="66">
                  <c:v>0.83080274767291007</c:v>
                </c:pt>
                <c:pt idx="67">
                  <c:v>0.83714181646738595</c:v>
                </c:pt>
                <c:pt idx="68">
                  <c:v>0.8433794137861913</c:v>
                </c:pt>
                <c:pt idx="69">
                  <c:v>0.8495176704407984</c:v>
                </c:pt>
                <c:pt idx="70">
                  <c:v>0.85555866215804011</c:v>
                </c:pt>
                <c:pt idx="71">
                  <c:v>0.86150441125292765</c:v>
                </c:pt>
                <c:pt idx="72">
                  <c:v>0.86735688824375956</c:v>
                </c:pt>
                <c:pt idx="73">
                  <c:v>0.8731180134117128</c:v>
                </c:pt>
                <c:pt idx="74">
                  <c:v>0.87878965830701361</c:v>
                </c:pt>
                <c:pt idx="75">
                  <c:v>0.88437364720376266</c:v>
                </c:pt>
                <c:pt idx="76">
                  <c:v>0.88987175850530653</c:v>
                </c:pt>
                <c:pt idx="77">
                  <c:v>0.8952857261020577</c:v>
                </c:pt>
                <c:pt idx="78">
                  <c:v>0.90061724068353533</c:v>
                </c:pt>
                <c:pt idx="79">
                  <c:v>0.90586795100632689</c:v>
                </c:pt>
                <c:pt idx="80">
                  <c:v>0.91103946511965239</c:v>
                </c:pt>
                <c:pt idx="81">
                  <c:v>0.91613335155007714</c:v>
                </c:pt>
                <c:pt idx="82">
                  <c:v>0.92115114044689195</c:v>
                </c:pt>
                <c:pt idx="83">
                  <c:v>0.92609432468962838</c:v>
                </c:pt>
                <c:pt idx="84">
                  <c:v>0.93096436095909008</c:v>
                </c:pt>
                <c:pt idx="85">
                  <c:v>0.93576267077323938</c:v>
                </c:pt>
                <c:pt idx="86">
                  <c:v>0.94049064148922001</c:v>
                </c:pt>
                <c:pt idx="87">
                  <c:v>0.94514962727278173</c:v>
                </c:pt>
                <c:pt idx="88">
                  <c:v>0.94974095003622638</c:v>
                </c:pt>
                <c:pt idx="89">
                  <c:v>0.95426590034607872</c:v>
                </c:pt>
                <c:pt idx="90">
                  <c:v>0.95872573830154151</c:v>
                </c:pt>
                <c:pt idx="91">
                  <c:v>0.96312169438477568</c:v>
                </c:pt>
                <c:pt idx="92">
                  <c:v>0.96745497028404137</c:v>
                </c:pt>
                <c:pt idx="93">
                  <c:v>0.97172673969065126</c:v>
                </c:pt>
                <c:pt idx="94">
                  <c:v>0.97593814907066112</c:v>
                </c:pt>
                <c:pt idx="95">
                  <c:v>0.98009031841220495</c:v>
                </c:pt>
                <c:pt idx="96">
                  <c:v>0.98418434194933235</c:v>
                </c:pt>
                <c:pt idx="97">
                  <c:v>0.98822128886316141</c:v>
                </c:pt>
                <c:pt idx="98">
                  <c:v>0.99220220396117387</c:v>
                </c:pt>
                <c:pt idx="99">
                  <c:v>0.99612810833333465</c:v>
                </c:pt>
                <c:pt idx="100">
                  <c:v>0.99999930379029689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3794-4111-AB0E-F6940650036A}"/>
            </c:ext>
          </c:extLst>
        </c:ser>
        <c:ser>
          <c:idx val="9"/>
          <c:order val="1"/>
          <c:tx>
            <c:v>45 Degree Line</c:v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'Multiple Vapor Feeds'!$I$43:$I$44</c:f>
              <c:numCache>
                <c:formatCode>General</c:formatCode>
                <c:ptCount val="2"/>
              </c:numCache>
            </c:numRef>
          </c:xVal>
          <c:yVal>
            <c:numRef>
              <c:f>'Multiple Vapor Feeds'!$J$43:$J$44</c:f>
              <c:numCache>
                <c:formatCode>General</c:formatCode>
                <c:ptCount val="2"/>
              </c:numCache>
            </c:numRef>
          </c:yVal>
          <c:smooth val="1"/>
        </c:ser>
        <c:ser>
          <c:idx val="0"/>
          <c:order val="2"/>
          <c:tx>
            <c:v>Operating Lines</c:v>
          </c:tx>
          <c:spPr>
            <a:ln w="38100" cmpd="dbl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'Multiple Vapor Feeds'!$K$23:$K$24</c:f>
              <c:numCache>
                <c:formatCode>0.0000</c:formatCode>
                <c:ptCount val="2"/>
                <c:pt idx="0">
                  <c:v>0.71985015906478911</c:v>
                </c:pt>
                <c:pt idx="1">
                  <c:v>1.0267166136450703</c:v>
                </c:pt>
              </c:numCache>
            </c:numRef>
          </c:xVal>
          <c:yVal>
            <c:numRef>
              <c:f>'Multiple Vapor Feeds'!$L$23:$L$24</c:f>
              <c:numCache>
                <c:formatCode>0.0000</c:formatCode>
                <c:ptCount val="2"/>
                <c:pt idx="0">
                  <c:v>0.8</c:v>
                </c:pt>
                <c:pt idx="1">
                  <c:v>1</c:v>
                </c:pt>
              </c:numCache>
            </c:numRef>
          </c:yVal>
          <c:smooth val="1"/>
        </c:ser>
        <c:ser>
          <c:idx val="3"/>
          <c:order val="3"/>
          <c:spPr>
            <a:ln w="38100" cmpd="dbl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'Multiple Vapor Feeds'!$K$29:$K$30</c:f>
              <c:numCache>
                <c:formatCode>0.0000</c:formatCode>
                <c:ptCount val="2"/>
                <c:pt idx="0">
                  <c:v>0.71985015906478911</c:v>
                </c:pt>
                <c:pt idx="1">
                  <c:v>0.15050630720430669</c:v>
                </c:pt>
              </c:numCache>
            </c:numRef>
          </c:xVal>
          <c:yVal>
            <c:numRef>
              <c:f>'Multiple Vapor Feeds'!$L$29:$L$30</c:f>
              <c:numCache>
                <c:formatCode>0.0000</c:formatCode>
                <c:ptCount val="2"/>
                <c:pt idx="0">
                  <c:v>0.8</c:v>
                </c:pt>
                <c:pt idx="1">
                  <c:v>0.2</c:v>
                </c:pt>
              </c:numCache>
            </c:numRef>
          </c:yVal>
          <c:smooth val="1"/>
        </c:ser>
        <c:ser>
          <c:idx val="2"/>
          <c:order val="4"/>
          <c:spPr>
            <a:ln w="38100" cmpd="dbl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'Multiple Vapor Feeds'!$K$26:$K$27</c:f>
              <c:numCache>
                <c:formatCode>0.0000</c:formatCode>
                <c:ptCount val="2"/>
                <c:pt idx="0">
                  <c:v>5.7372761784587882E-2</c:v>
                </c:pt>
                <c:pt idx="1">
                  <c:v>0.15050630720430669</c:v>
                </c:pt>
              </c:numCache>
            </c:numRef>
          </c:xVal>
          <c:yVal>
            <c:numRef>
              <c:f>'Multiple Vapor Feeds'!$L$26:$L$27</c:f>
              <c:numCache>
                <c:formatCode>0.0000</c:formatCode>
                <c:ptCount val="2"/>
                <c:pt idx="0">
                  <c:v>0</c:v>
                </c:pt>
                <c:pt idx="1">
                  <c:v>0.2</c:v>
                </c:pt>
              </c:numCache>
            </c:numRef>
          </c:yVal>
          <c:smooth val="1"/>
        </c:ser>
        <c:ser>
          <c:idx val="4"/>
          <c:order val="5"/>
          <c:spPr>
            <a:ln w="12700" cmpd="sng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VLE!$H$9:$H$10</c:f>
              <c:numCache>
                <c:formatCode>0.00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VLE!$I$9:$I$10</c:f>
              <c:numCache>
                <c:formatCode>0.00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</c:ser>
        <c:ser>
          <c:idx val="5"/>
          <c:order val="6"/>
          <c:marker>
            <c:symbol val="none"/>
          </c:marker>
          <c:xVal>
            <c:numRef>
              <c:f>'Multiple Vapor Feeds'!$R$9:$R$31</c:f>
              <c:numCache>
                <c:formatCode>0.0000</c:formatCode>
                <c:ptCount val="23"/>
                <c:pt idx="0">
                  <c:v>0.95</c:v>
                </c:pt>
                <c:pt idx="1">
                  <c:v>0.88056858606646893</c:v>
                </c:pt>
                <c:pt idx="2">
                  <c:v>0.88056858606646893</c:v>
                </c:pt>
                <c:pt idx="3">
                  <c:v>0.78785447153005217</c:v>
                </c:pt>
                <c:pt idx="4">
                  <c:v>0.78785447153005217</c:v>
                </c:pt>
                <c:pt idx="5">
                  <c:v>0.68152483383298168</c:v>
                </c:pt>
                <c:pt idx="6">
                  <c:v>0.68152483383298168</c:v>
                </c:pt>
                <c:pt idx="7">
                  <c:v>0.56047097566887016</c:v>
                </c:pt>
                <c:pt idx="8">
                  <c:v>0.56047097566887016</c:v>
                </c:pt>
                <c:pt idx="9">
                  <c:v>0.41907244453225362</c:v>
                </c:pt>
                <c:pt idx="10">
                  <c:v>0.41907244453225362</c:v>
                </c:pt>
                <c:pt idx="11">
                  <c:v>0.29036656430356883</c:v>
                </c:pt>
                <c:pt idx="12">
                  <c:v>0.29036656430356883</c:v>
                </c:pt>
                <c:pt idx="13">
                  <c:v>0.19634654140223742</c:v>
                </c:pt>
                <c:pt idx="14">
                  <c:v>0.19634654140223742</c:v>
                </c:pt>
                <c:pt idx="15">
                  <c:v>0.13778699599152394</c:v>
                </c:pt>
                <c:pt idx="16">
                  <c:v>0.13778699599152394</c:v>
                </c:pt>
                <c:pt idx="17">
                  <c:v>0.10477205837483572</c:v>
                </c:pt>
                <c:pt idx="18">
                  <c:v>0.10477205837483572</c:v>
                </c:pt>
                <c:pt idx="19">
                  <c:v>7.823399738741775E-2</c:v>
                </c:pt>
                <c:pt idx="20">
                  <c:v>7.823399738741775E-2</c:v>
                </c:pt>
                <c:pt idx="21">
                  <c:v>5.0000056018566212E-2</c:v>
                </c:pt>
                <c:pt idx="22">
                  <c:v>5.0000056018566212E-2</c:v>
                </c:pt>
              </c:numCache>
            </c:numRef>
          </c:xVal>
          <c:yVal>
            <c:numRef>
              <c:f>'Multiple Vapor Feeds'!$S$9:$S$31</c:f>
              <c:numCache>
                <c:formatCode>0.0000</c:formatCode>
                <c:ptCount val="23"/>
                <c:pt idx="0">
                  <c:v>0.95</c:v>
                </c:pt>
                <c:pt idx="1">
                  <c:v>0.95</c:v>
                </c:pt>
                <c:pt idx="2">
                  <c:v>0.90474812388438075</c:v>
                </c:pt>
                <c:pt idx="3">
                  <c:v>0.90474812388438075</c:v>
                </c:pt>
                <c:pt idx="4">
                  <c:v>0.84432176371853773</c:v>
                </c:pt>
                <c:pt idx="5">
                  <c:v>0.84432176371853773</c:v>
                </c:pt>
                <c:pt idx="6">
                  <c:v>0.76167467476819273</c:v>
                </c:pt>
                <c:pt idx="7">
                  <c:v>0.76167467476819273</c:v>
                </c:pt>
                <c:pt idx="8">
                  <c:v>0.64062081660408121</c:v>
                </c:pt>
                <c:pt idx="9">
                  <c:v>0.64062081660408121</c:v>
                </c:pt>
                <c:pt idx="10">
                  <c:v>0.49922228546746467</c:v>
                </c:pt>
                <c:pt idx="11">
                  <c:v>0.49922228546746467</c:v>
                </c:pt>
                <c:pt idx="12">
                  <c:v>0.37051640523877999</c:v>
                </c:pt>
                <c:pt idx="13">
                  <c:v>0.37051640523877999</c:v>
                </c:pt>
                <c:pt idx="14">
                  <c:v>0.27649638233744855</c:v>
                </c:pt>
                <c:pt idx="15">
                  <c:v>0.27649638233744855</c:v>
                </c:pt>
                <c:pt idx="16">
                  <c:v>0.2179368369267351</c:v>
                </c:pt>
                <c:pt idx="17">
                  <c:v>0.2179368369267351</c:v>
                </c:pt>
                <c:pt idx="18">
                  <c:v>0.16762047311309433</c:v>
                </c:pt>
                <c:pt idx="19">
                  <c:v>0.16762047311309433</c:v>
                </c:pt>
                <c:pt idx="20">
                  <c:v>0.11063120921721099</c:v>
                </c:pt>
                <c:pt idx="21">
                  <c:v>0.11063120921721099</c:v>
                </c:pt>
                <c:pt idx="22">
                  <c:v>5.0000056018566212E-2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5247360"/>
        <c:axId val="285247920"/>
      </c:scatterChart>
      <c:valAx>
        <c:axId val="285247360"/>
        <c:scaling>
          <c:orientation val="minMax"/>
          <c:max val="1"/>
        </c:scaling>
        <c:delete val="0"/>
        <c:axPos val="b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x (mole fraction)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285247920"/>
        <c:crosses val="autoZero"/>
        <c:crossBetween val="midCat"/>
        <c:majorUnit val="0.1"/>
        <c:minorUnit val="5.000000000000001E-2"/>
      </c:valAx>
      <c:valAx>
        <c:axId val="285247920"/>
        <c:scaling>
          <c:orientation val="minMax"/>
          <c:max val="1"/>
          <c:min val="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y (mole fraction)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285247360"/>
        <c:crosses val="autoZero"/>
        <c:crossBetween val="midCat"/>
        <c:majorUnit val="0.1"/>
        <c:minorUnit val="5.000000000000001E-2"/>
      </c:valAx>
      <c:spPr>
        <a:ln w="25400">
          <a:solidFill>
            <a:schemeClr val="tx1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61603729522784278"/>
          <c:y val="0.45151908363503118"/>
          <c:w val="0.24663037847942657"/>
          <c:h val="0.2246247595378347"/>
        </c:manualLayout>
      </c:layout>
      <c:overlay val="0"/>
      <c:spPr>
        <a:solidFill>
          <a:schemeClr val="bg1">
            <a:lumMod val="95000"/>
          </a:schemeClr>
        </a:solidFill>
        <a:ln w="25400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35303279397767"/>
          <c:y val="4.447624475475101E-2"/>
          <c:w val="0.85083014623172104"/>
          <c:h val="0.8072219533030518"/>
        </c:manualLayout>
      </c:layout>
      <c:scatterChart>
        <c:scatterStyle val="smoothMarker"/>
        <c:varyColors val="0"/>
        <c:ser>
          <c:idx val="1"/>
          <c:order val="0"/>
          <c:tx>
            <c:v>Equilibrium Curve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VLE!$A$4:$A$104</c:f>
              <c:numCache>
                <c:formatCode>0.00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VLE!$B$4:$B$104</c:f>
              <c:numCache>
                <c:formatCode>0.000</c:formatCode>
                <c:ptCount val="101"/>
                <c:pt idx="0">
                  <c:v>0</c:v>
                </c:pt>
                <c:pt idx="1">
                  <c:v>2.3188539647312698E-2</c:v>
                </c:pt>
                <c:pt idx="2">
                  <c:v>4.5829806485364472E-2</c:v>
                </c:pt>
                <c:pt idx="3">
                  <c:v>6.7940198739404933E-2</c:v>
                </c:pt>
                <c:pt idx="4">
                  <c:v>8.9535536659826734E-2</c:v>
                </c:pt>
                <c:pt idx="5">
                  <c:v>0.11063108520264195</c:v>
                </c:pt>
                <c:pt idx="6">
                  <c:v>0.13124157576548001</c:v>
                </c:pt>
                <c:pt idx="7">
                  <c:v>0.1513812270185394</c:v>
                </c:pt>
                <c:pt idx="8">
                  <c:v>0.17106376486842934</c:v>
                </c:pt>
                <c:pt idx="9">
                  <c:v>0.19030244159139276</c:v>
                </c:pt>
                <c:pt idx="10">
                  <c:v>0.20911005417098408</c:v>
                </c:pt>
                <c:pt idx="11">
                  <c:v>0.22749896187389121</c:v>
                </c:pt>
                <c:pt idx="12">
                  <c:v>0.2454811030962579</c:v>
                </c:pt>
                <c:pt idx="13">
                  <c:v>0.26306801151155551</c:v>
                </c:pt>
                <c:pt idx="14">
                  <c:v>0.28027083154980181</c:v>
                </c:pt>
                <c:pt idx="15">
                  <c:v>0.29710033323669066</c:v>
                </c:pt>
                <c:pt idx="16">
                  <c:v>0.31356692642003381</c:v>
                </c:pt>
                <c:pt idx="17">
                  <c:v>0.32968067440975624</c:v>
                </c:pt>
                <c:pt idx="18">
                  <c:v>0.34545130705660959</c:v>
                </c:pt>
                <c:pt idx="19">
                  <c:v>0.36088823329369307</c:v>
                </c:pt>
                <c:pt idx="20">
                  <c:v>0.37600055316384068</c:v>
                </c:pt>
                <c:pt idx="21">
                  <c:v>0.39079706935498648</c:v>
                </c:pt>
                <c:pt idx="22">
                  <c:v>0.40528629826463386</c:v>
                </c:pt>
                <c:pt idx="23">
                  <c:v>0.41947648061366344</c:v>
                </c:pt>
                <c:pt idx="24">
                  <c:v>0.43337559162885175</c:v>
                </c:pt>
                <c:pt idx="25">
                  <c:v>0.44699135081261543</c:v>
                </c:pt>
                <c:pt idx="26">
                  <c:v>0.46033123131768544</c:v>
                </c:pt>
                <c:pt idx="27">
                  <c:v>0.47340246894369153</c:v>
                </c:pt>
                <c:pt idx="28">
                  <c:v>0.48621207077182432</c:v>
                </c:pt>
                <c:pt idx="29">
                  <c:v>0.49876682345309936</c:v>
                </c:pt>
                <c:pt idx="30">
                  <c:v>0.51107330116502048</c:v>
                </c:pt>
                <c:pt idx="31">
                  <c:v>0.52313787325082395</c:v>
                </c:pt>
                <c:pt idx="32">
                  <c:v>0.53496671155483899</c:v>
                </c:pt>
                <c:pt idx="33">
                  <c:v>0.54656579746690803</c:v>
                </c:pt>
                <c:pt idx="34">
                  <c:v>0.55794092868825662</c:v>
                </c:pt>
                <c:pt idx="35">
                  <c:v>0.56909772573061956</c:v>
                </c:pt>
                <c:pt idx="36">
                  <c:v>0.58004163815996568</c:v>
                </c:pt>
                <c:pt idx="37">
                  <c:v>0.59077795059559224</c:v>
                </c:pt>
                <c:pt idx="38">
                  <c:v>0.60131178847495026</c:v>
                </c:pt>
                <c:pt idx="39">
                  <c:v>0.61164812359406939</c:v>
                </c:pt>
                <c:pt idx="40">
                  <c:v>0.62179177943300612</c:v>
                </c:pt>
                <c:pt idx="41">
                  <c:v>0.63174743627537044</c:v>
                </c:pt>
                <c:pt idx="42">
                  <c:v>0.64151963613051721</c:v>
                </c:pt>
                <c:pt idx="43">
                  <c:v>0.65111278746669554</c:v>
                </c:pt>
                <c:pt idx="44">
                  <c:v>0.66053116976297988</c:v>
                </c:pt>
                <c:pt idx="45">
                  <c:v>0.66977893788757892</c:v>
                </c:pt>
                <c:pt idx="46">
                  <c:v>0.67886012630968184</c:v>
                </c:pt>
                <c:pt idx="47">
                  <c:v>0.68777865315175035</c:v>
                </c:pt>
                <c:pt idx="48">
                  <c:v>0.6965383240888392</c:v>
                </c:pt>
                <c:pt idx="49">
                  <c:v>0.7051428361012344</c:v>
                </c:pt>
                <c:pt idx="50">
                  <c:v>0.7135957810864505</c:v>
                </c:pt>
                <c:pt idx="51">
                  <c:v>0.72190064933631404</c:v>
                </c:pt>
                <c:pt idx="52">
                  <c:v>0.73006083288467694</c:v>
                </c:pt>
                <c:pt idx="53">
                  <c:v>0.73807962873100619</c:v>
                </c:pt>
                <c:pt idx="54">
                  <c:v>0.7459602419448822</c:v>
                </c:pt>
                <c:pt idx="55">
                  <c:v>0.75370578865625126</c:v>
                </c:pt>
                <c:pt idx="56">
                  <c:v>0.76131929893602091</c:v>
                </c:pt>
                <c:pt idx="57">
                  <c:v>0.76880371957142501</c:v>
                </c:pt>
                <c:pt idx="58">
                  <c:v>0.77616191674036505</c:v>
                </c:pt>
                <c:pt idx="59">
                  <c:v>0.78339667858879225</c:v>
                </c:pt>
                <c:pt idx="60">
                  <c:v>0.79051071771496673</c:v>
                </c:pt>
                <c:pt idx="61">
                  <c:v>0.79750667356431981</c:v>
                </c:pt>
                <c:pt idx="62">
                  <c:v>0.80438711473845781</c:v>
                </c:pt>
                <c:pt idx="63">
                  <c:v>0.81115454122168185</c:v>
                </c:pt>
                <c:pt idx="64">
                  <c:v>0.81781138652829666</c:v>
                </c:pt>
                <c:pt idx="65">
                  <c:v>0.82436001977379592</c:v>
                </c:pt>
                <c:pt idx="66">
                  <c:v>0.83080274767291007</c:v>
                </c:pt>
                <c:pt idx="67">
                  <c:v>0.83714181646738595</c:v>
                </c:pt>
                <c:pt idx="68">
                  <c:v>0.8433794137861913</c:v>
                </c:pt>
                <c:pt idx="69">
                  <c:v>0.8495176704407984</c:v>
                </c:pt>
                <c:pt idx="70">
                  <c:v>0.85555866215804011</c:v>
                </c:pt>
                <c:pt idx="71">
                  <c:v>0.86150441125292765</c:v>
                </c:pt>
                <c:pt idx="72">
                  <c:v>0.86735688824375956</c:v>
                </c:pt>
                <c:pt idx="73">
                  <c:v>0.8731180134117128</c:v>
                </c:pt>
                <c:pt idx="74">
                  <c:v>0.87878965830701361</c:v>
                </c:pt>
                <c:pt idx="75">
                  <c:v>0.88437364720376266</c:v>
                </c:pt>
                <c:pt idx="76">
                  <c:v>0.88987175850530653</c:v>
                </c:pt>
                <c:pt idx="77">
                  <c:v>0.8952857261020577</c:v>
                </c:pt>
                <c:pt idx="78">
                  <c:v>0.90061724068353533</c:v>
                </c:pt>
                <c:pt idx="79">
                  <c:v>0.90586795100632689</c:v>
                </c:pt>
                <c:pt idx="80">
                  <c:v>0.91103946511965239</c:v>
                </c:pt>
                <c:pt idx="81">
                  <c:v>0.91613335155007714</c:v>
                </c:pt>
                <c:pt idx="82">
                  <c:v>0.92115114044689195</c:v>
                </c:pt>
                <c:pt idx="83">
                  <c:v>0.92609432468962838</c:v>
                </c:pt>
                <c:pt idx="84">
                  <c:v>0.93096436095909008</c:v>
                </c:pt>
                <c:pt idx="85">
                  <c:v>0.93576267077323938</c:v>
                </c:pt>
                <c:pt idx="86">
                  <c:v>0.94049064148922001</c:v>
                </c:pt>
                <c:pt idx="87">
                  <c:v>0.94514962727278173</c:v>
                </c:pt>
                <c:pt idx="88">
                  <c:v>0.94974095003622638</c:v>
                </c:pt>
                <c:pt idx="89">
                  <c:v>0.95426590034607872</c:v>
                </c:pt>
                <c:pt idx="90">
                  <c:v>0.95872573830154151</c:v>
                </c:pt>
                <c:pt idx="91">
                  <c:v>0.96312169438477568</c:v>
                </c:pt>
                <c:pt idx="92">
                  <c:v>0.96745497028404137</c:v>
                </c:pt>
                <c:pt idx="93">
                  <c:v>0.97172673969065126</c:v>
                </c:pt>
                <c:pt idx="94">
                  <c:v>0.97593814907066112</c:v>
                </c:pt>
                <c:pt idx="95">
                  <c:v>0.98009031841220495</c:v>
                </c:pt>
                <c:pt idx="96">
                  <c:v>0.98418434194933235</c:v>
                </c:pt>
                <c:pt idx="97">
                  <c:v>0.98822128886316141</c:v>
                </c:pt>
                <c:pt idx="98">
                  <c:v>0.99220220396117387</c:v>
                </c:pt>
                <c:pt idx="99">
                  <c:v>0.99612810833333465</c:v>
                </c:pt>
                <c:pt idx="100">
                  <c:v>0.99999930379029689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7C32-40C0-94A4-3D13C0390905}"/>
            </c:ext>
          </c:extLst>
        </c:ser>
        <c:ser>
          <c:idx val="2"/>
          <c:order val="1"/>
          <c:tx>
            <c:v>45 Degree Line</c:v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dPt>
            <c:idx val="1"/>
            <c:bubble3D val="0"/>
            <c:spPr>
              <a:ln w="12700">
                <a:solidFill>
                  <a:schemeClr val="tx1"/>
                </a:solidFill>
                <a:prstDash val="solid"/>
              </a:ln>
            </c:spPr>
          </c:dPt>
          <c:xVal>
            <c:numRef>
              <c:f>VLE!$H$9:$H$10</c:f>
              <c:numCache>
                <c:formatCode>0.00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VLE!$I$9:$I$10</c:f>
              <c:numCache>
                <c:formatCode>0.00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7C32-40C0-94A4-3D13C0390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9160592"/>
        <c:axId val="287529872"/>
      </c:scatterChart>
      <c:valAx>
        <c:axId val="289160592"/>
        <c:scaling>
          <c:orientation val="minMax"/>
          <c:max val="1"/>
        </c:scaling>
        <c:delete val="0"/>
        <c:axPos val="b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x (mole fraction)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287529872"/>
        <c:crosses val="autoZero"/>
        <c:crossBetween val="midCat"/>
        <c:majorUnit val="0.1"/>
        <c:minorUnit val="5.000000000000001E-2"/>
      </c:valAx>
      <c:valAx>
        <c:axId val="287529872"/>
        <c:scaling>
          <c:orientation val="minMax"/>
          <c:max val="1"/>
          <c:min val="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y (mole fraction)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289160592"/>
        <c:crosses val="autoZero"/>
        <c:crossBetween val="midCat"/>
        <c:majorUnit val="0.1"/>
        <c:minorUnit val="5.000000000000001E-2"/>
      </c:valAx>
      <c:spPr>
        <a:ln w="254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0641388542322494"/>
          <c:y val="0.51458002138005265"/>
          <c:w val="0.24854472908310773"/>
          <c:h val="0.15588961246784594"/>
        </c:manualLayout>
      </c:layout>
      <c:overlay val="0"/>
      <c:spPr>
        <a:solidFill>
          <a:schemeClr val="bg1">
            <a:lumMod val="95000"/>
          </a:schemeClr>
        </a:solidFill>
        <a:ln w="285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2341078191238"/>
          <c:y val="4.4338534109940812E-2"/>
          <c:w val="0.83897418688217562"/>
          <c:h val="0.8126495973315303"/>
        </c:manualLayout>
      </c:layout>
      <c:scatterChart>
        <c:scatterStyle val="smoothMarker"/>
        <c:varyColors val="0"/>
        <c:ser>
          <c:idx val="1"/>
          <c:order val="0"/>
          <c:tx>
            <c:v>Dew Point Curve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VLE!$B$4:$B$104</c:f>
              <c:numCache>
                <c:formatCode>0.000</c:formatCode>
                <c:ptCount val="101"/>
                <c:pt idx="0">
                  <c:v>0</c:v>
                </c:pt>
                <c:pt idx="1">
                  <c:v>2.3188539647312698E-2</c:v>
                </c:pt>
                <c:pt idx="2">
                  <c:v>4.5829806485364472E-2</c:v>
                </c:pt>
                <c:pt idx="3">
                  <c:v>6.7940198739404933E-2</c:v>
                </c:pt>
                <c:pt idx="4">
                  <c:v>8.9535536659826734E-2</c:v>
                </c:pt>
                <c:pt idx="5">
                  <c:v>0.11063108520264195</c:v>
                </c:pt>
                <c:pt idx="6">
                  <c:v>0.13124157576548001</c:v>
                </c:pt>
                <c:pt idx="7">
                  <c:v>0.1513812270185394</c:v>
                </c:pt>
                <c:pt idx="8">
                  <c:v>0.17106376486842934</c:v>
                </c:pt>
                <c:pt idx="9">
                  <c:v>0.19030244159139276</c:v>
                </c:pt>
                <c:pt idx="10">
                  <c:v>0.20911005417098408</c:v>
                </c:pt>
                <c:pt idx="11">
                  <c:v>0.22749896187389121</c:v>
                </c:pt>
                <c:pt idx="12">
                  <c:v>0.2454811030962579</c:v>
                </c:pt>
                <c:pt idx="13">
                  <c:v>0.26306801151155551</c:v>
                </c:pt>
                <c:pt idx="14">
                  <c:v>0.28027083154980181</c:v>
                </c:pt>
                <c:pt idx="15">
                  <c:v>0.29710033323669066</c:v>
                </c:pt>
                <c:pt idx="16">
                  <c:v>0.31356692642003381</c:v>
                </c:pt>
                <c:pt idx="17">
                  <c:v>0.32968067440975624</c:v>
                </c:pt>
                <c:pt idx="18">
                  <c:v>0.34545130705660959</c:v>
                </c:pt>
                <c:pt idx="19">
                  <c:v>0.36088823329369307</c:v>
                </c:pt>
                <c:pt idx="20">
                  <c:v>0.37600055316384068</c:v>
                </c:pt>
                <c:pt idx="21">
                  <c:v>0.39079706935498648</c:v>
                </c:pt>
                <c:pt idx="22">
                  <c:v>0.40528629826463386</c:v>
                </c:pt>
                <c:pt idx="23">
                  <c:v>0.41947648061366344</c:v>
                </c:pt>
                <c:pt idx="24">
                  <c:v>0.43337559162885175</c:v>
                </c:pt>
                <c:pt idx="25">
                  <c:v>0.44699135081261543</c:v>
                </c:pt>
                <c:pt idx="26">
                  <c:v>0.46033123131768544</c:v>
                </c:pt>
                <c:pt idx="27">
                  <c:v>0.47340246894369153</c:v>
                </c:pt>
                <c:pt idx="28">
                  <c:v>0.48621207077182432</c:v>
                </c:pt>
                <c:pt idx="29">
                  <c:v>0.49876682345309936</c:v>
                </c:pt>
                <c:pt idx="30">
                  <c:v>0.51107330116502048</c:v>
                </c:pt>
                <c:pt idx="31">
                  <c:v>0.52313787325082395</c:v>
                </c:pt>
                <c:pt idx="32">
                  <c:v>0.53496671155483899</c:v>
                </c:pt>
                <c:pt idx="33">
                  <c:v>0.54656579746690803</c:v>
                </c:pt>
                <c:pt idx="34">
                  <c:v>0.55794092868825662</c:v>
                </c:pt>
                <c:pt idx="35">
                  <c:v>0.56909772573061956</c:v>
                </c:pt>
                <c:pt idx="36">
                  <c:v>0.58004163815996568</c:v>
                </c:pt>
                <c:pt idx="37">
                  <c:v>0.59077795059559224</c:v>
                </c:pt>
                <c:pt idx="38">
                  <c:v>0.60131178847495026</c:v>
                </c:pt>
                <c:pt idx="39">
                  <c:v>0.61164812359406939</c:v>
                </c:pt>
                <c:pt idx="40">
                  <c:v>0.62179177943300612</c:v>
                </c:pt>
                <c:pt idx="41">
                  <c:v>0.63174743627537044</c:v>
                </c:pt>
                <c:pt idx="42">
                  <c:v>0.64151963613051721</c:v>
                </c:pt>
                <c:pt idx="43">
                  <c:v>0.65111278746669554</c:v>
                </c:pt>
                <c:pt idx="44">
                  <c:v>0.66053116976297988</c:v>
                </c:pt>
                <c:pt idx="45">
                  <c:v>0.66977893788757892</c:v>
                </c:pt>
                <c:pt idx="46">
                  <c:v>0.67886012630968184</c:v>
                </c:pt>
                <c:pt idx="47">
                  <c:v>0.68777865315175035</c:v>
                </c:pt>
                <c:pt idx="48">
                  <c:v>0.6965383240888392</c:v>
                </c:pt>
                <c:pt idx="49">
                  <c:v>0.7051428361012344</c:v>
                </c:pt>
                <c:pt idx="50">
                  <c:v>0.7135957810864505</c:v>
                </c:pt>
                <c:pt idx="51">
                  <c:v>0.72190064933631404</c:v>
                </c:pt>
                <c:pt idx="52">
                  <c:v>0.73006083288467694</c:v>
                </c:pt>
                <c:pt idx="53">
                  <c:v>0.73807962873100619</c:v>
                </c:pt>
                <c:pt idx="54">
                  <c:v>0.7459602419448822</c:v>
                </c:pt>
                <c:pt idx="55">
                  <c:v>0.75370578865625126</c:v>
                </c:pt>
                <c:pt idx="56">
                  <c:v>0.76131929893602091</c:v>
                </c:pt>
                <c:pt idx="57">
                  <c:v>0.76880371957142501</c:v>
                </c:pt>
                <c:pt idx="58">
                  <c:v>0.77616191674036505</c:v>
                </c:pt>
                <c:pt idx="59">
                  <c:v>0.78339667858879225</c:v>
                </c:pt>
                <c:pt idx="60">
                  <c:v>0.79051071771496673</c:v>
                </c:pt>
                <c:pt idx="61">
                  <c:v>0.79750667356431981</c:v>
                </c:pt>
                <c:pt idx="62">
                  <c:v>0.80438711473845781</c:v>
                </c:pt>
                <c:pt idx="63">
                  <c:v>0.81115454122168185</c:v>
                </c:pt>
                <c:pt idx="64">
                  <c:v>0.81781138652829666</c:v>
                </c:pt>
                <c:pt idx="65">
                  <c:v>0.82436001977379592</c:v>
                </c:pt>
                <c:pt idx="66">
                  <c:v>0.83080274767291007</c:v>
                </c:pt>
                <c:pt idx="67">
                  <c:v>0.83714181646738595</c:v>
                </c:pt>
                <c:pt idx="68">
                  <c:v>0.8433794137861913</c:v>
                </c:pt>
                <c:pt idx="69">
                  <c:v>0.8495176704407984</c:v>
                </c:pt>
                <c:pt idx="70">
                  <c:v>0.85555866215804011</c:v>
                </c:pt>
                <c:pt idx="71">
                  <c:v>0.86150441125292765</c:v>
                </c:pt>
                <c:pt idx="72">
                  <c:v>0.86735688824375956</c:v>
                </c:pt>
                <c:pt idx="73">
                  <c:v>0.8731180134117128</c:v>
                </c:pt>
                <c:pt idx="74">
                  <c:v>0.87878965830701361</c:v>
                </c:pt>
                <c:pt idx="75">
                  <c:v>0.88437364720376266</c:v>
                </c:pt>
                <c:pt idx="76">
                  <c:v>0.88987175850530653</c:v>
                </c:pt>
                <c:pt idx="77">
                  <c:v>0.8952857261020577</c:v>
                </c:pt>
                <c:pt idx="78">
                  <c:v>0.90061724068353533</c:v>
                </c:pt>
                <c:pt idx="79">
                  <c:v>0.90586795100632689</c:v>
                </c:pt>
                <c:pt idx="80">
                  <c:v>0.91103946511965239</c:v>
                </c:pt>
                <c:pt idx="81">
                  <c:v>0.91613335155007714</c:v>
                </c:pt>
                <c:pt idx="82">
                  <c:v>0.92115114044689195</c:v>
                </c:pt>
                <c:pt idx="83">
                  <c:v>0.92609432468962838</c:v>
                </c:pt>
                <c:pt idx="84">
                  <c:v>0.93096436095909008</c:v>
                </c:pt>
                <c:pt idx="85">
                  <c:v>0.93576267077323938</c:v>
                </c:pt>
                <c:pt idx="86">
                  <c:v>0.94049064148922001</c:v>
                </c:pt>
                <c:pt idx="87">
                  <c:v>0.94514962727278173</c:v>
                </c:pt>
                <c:pt idx="88">
                  <c:v>0.94974095003622638</c:v>
                </c:pt>
                <c:pt idx="89">
                  <c:v>0.95426590034607872</c:v>
                </c:pt>
                <c:pt idx="90">
                  <c:v>0.95872573830154151</c:v>
                </c:pt>
                <c:pt idx="91">
                  <c:v>0.96312169438477568</c:v>
                </c:pt>
                <c:pt idx="92">
                  <c:v>0.96745497028404137</c:v>
                </c:pt>
                <c:pt idx="93">
                  <c:v>0.97172673969065126</c:v>
                </c:pt>
                <c:pt idx="94">
                  <c:v>0.97593814907066112</c:v>
                </c:pt>
                <c:pt idx="95">
                  <c:v>0.98009031841220495</c:v>
                </c:pt>
                <c:pt idx="96">
                  <c:v>0.98418434194933235</c:v>
                </c:pt>
                <c:pt idx="97">
                  <c:v>0.98822128886316141</c:v>
                </c:pt>
                <c:pt idx="98">
                  <c:v>0.99220220396117387</c:v>
                </c:pt>
                <c:pt idx="99">
                  <c:v>0.99612810833333465</c:v>
                </c:pt>
                <c:pt idx="100">
                  <c:v>0.99999930379029689</c:v>
                </c:pt>
              </c:numCache>
            </c:numRef>
          </c:xVal>
          <c:yVal>
            <c:numRef>
              <c:f>VLE!$C$4:$C$104</c:f>
              <c:numCache>
                <c:formatCode>0.0</c:formatCode>
                <c:ptCount val="101"/>
                <c:pt idx="0">
                  <c:v>110.62216088942701</c:v>
                </c:pt>
                <c:pt idx="1">
                  <c:v>110.15096938668003</c:v>
                </c:pt>
                <c:pt idx="2">
                  <c:v>109.68504059995139</c:v>
                </c:pt>
                <c:pt idx="3">
                  <c:v>109.22428647736747</c:v>
                </c:pt>
                <c:pt idx="4">
                  <c:v>108.76862065606146</c:v>
                </c:pt>
                <c:pt idx="5">
                  <c:v>108.31795843488221</c:v>
                </c:pt>
                <c:pt idx="6">
                  <c:v>107.87221674690446</c:v>
                </c:pt>
                <c:pt idx="7">
                  <c:v>107.43131413180475</c:v>
                </c:pt>
                <c:pt idx="8">
                  <c:v>106.99517070816007</c:v>
                </c:pt>
                <c:pt idx="9">
                  <c:v>106.56370814572331</c:v>
                </c:pt>
                <c:pt idx="10">
                  <c:v>106.1368496377237</c:v>
                </c:pt>
                <c:pt idx="11">
                  <c:v>105.71451987323739</c:v>
                </c:pt>
                <c:pt idx="12">
                  <c:v>105.29664500966717</c:v>
                </c:pt>
                <c:pt idx="13">
                  <c:v>104.88315264536996</c:v>
                </c:pt>
                <c:pt idx="14">
                  <c:v>104.4739717924634</c:v>
                </c:pt>
                <c:pt idx="15">
                  <c:v>104.06903284984273</c:v>
                </c:pt>
                <c:pt idx="16">
                  <c:v>103.66826757643446</c:v>
                </c:pt>
                <c:pt idx="17">
                  <c:v>103.27160906471067</c:v>
                </c:pt>
                <c:pt idx="18">
                  <c:v>102.87899171448592</c:v>
                </c:pt>
                <c:pt idx="19">
                  <c:v>102.49035120701588</c:v>
                </c:pt>
                <c:pt idx="20">
                  <c:v>102.10562447941368</c:v>
                </c:pt>
                <c:pt idx="21">
                  <c:v>101.72474969939998</c:v>
                </c:pt>
                <c:pt idx="22">
                  <c:v>101.3476662403983</c:v>
                </c:pt>
                <c:pt idx="23">
                  <c:v>100.97431465698807</c:v>
                </c:pt>
                <c:pt idx="24">
                  <c:v>100.60463666072332</c:v>
                </c:pt>
                <c:pt idx="25">
                  <c:v>100.23857509632623</c:v>
                </c:pt>
                <c:pt idx="26">
                  <c:v>99.876073918260985</c:v>
                </c:pt>
                <c:pt idx="27">
                  <c:v>99.517078167694081</c:v>
                </c:pt>
                <c:pt idx="28">
                  <c:v>99.161533949844568</c:v>
                </c:pt>
                <c:pt idx="29">
                  <c:v>98.809388411727497</c:v>
                </c:pt>
                <c:pt idx="30">
                  <c:v>98.460589720292276</c:v>
                </c:pt>
                <c:pt idx="31">
                  <c:v>98.115087040957491</c:v>
                </c:pt>
                <c:pt idx="32">
                  <c:v>97.772830516542186</c:v>
                </c:pt>
                <c:pt idx="33">
                  <c:v>97.433771246593309</c:v>
                </c:pt>
                <c:pt idx="34">
                  <c:v>97.097861267108129</c:v>
                </c:pt>
                <c:pt idx="35">
                  <c:v>96.765053530649638</c:v>
                </c:pt>
                <c:pt idx="36">
                  <c:v>96.43530188685358</c:v>
                </c:pt>
                <c:pt idx="37">
                  <c:v>96.108561063323009</c:v>
                </c:pt>
                <c:pt idx="38">
                  <c:v>95.784786646908202</c:v>
                </c:pt>
                <c:pt idx="39">
                  <c:v>95.463935065367949</c:v>
                </c:pt>
                <c:pt idx="40">
                  <c:v>95.145963569408025</c:v>
                </c:pt>
                <c:pt idx="41">
                  <c:v>94.830830215093059</c:v>
                </c:pt>
                <c:pt idx="42">
                  <c:v>94.518493846626654</c:v>
                </c:pt>
                <c:pt idx="43">
                  <c:v>94.208914079495642</c:v>
                </c:pt>
                <c:pt idx="44">
                  <c:v>93.902051283972497</c:v>
                </c:pt>
                <c:pt idx="45">
                  <c:v>93.597866568971753</c:v>
                </c:pt>
                <c:pt idx="46">
                  <c:v>93.296321766254408</c:v>
                </c:pt>
                <c:pt idx="47">
                  <c:v>92.997379414974972</c:v>
                </c:pt>
                <c:pt idx="48">
                  <c:v>92.701002746565692</c:v>
                </c:pt>
                <c:pt idx="49">
                  <c:v>92.407155669951848</c:v>
                </c:pt>
                <c:pt idx="50">
                  <c:v>92.115802757093192</c:v>
                </c:pt>
                <c:pt idx="51">
                  <c:v>91.826909228844812</c:v>
                </c:pt>
                <c:pt idx="52">
                  <c:v>91.540440941132019</c:v>
                </c:pt>
                <c:pt idx="53">
                  <c:v>91.256364371433747</c:v>
                </c:pt>
                <c:pt idx="54">
                  <c:v>90.974646605567614</c:v>
                </c:pt>
                <c:pt idx="55">
                  <c:v>90.695255324771793</c:v>
                </c:pt>
                <c:pt idx="56">
                  <c:v>90.418158793077254</c:v>
                </c:pt>
                <c:pt idx="57">
                  <c:v>90.143325844964977</c:v>
                </c:pt>
                <c:pt idx="58">
                  <c:v>89.870725873301339</c:v>
                </c:pt>
                <c:pt idx="59">
                  <c:v>89.600328817547805</c:v>
                </c:pt>
                <c:pt idx="60">
                  <c:v>89.332105152236991</c:v>
                </c:pt>
                <c:pt idx="61">
                  <c:v>89.066025875711034</c:v>
                </c:pt>
                <c:pt idx="62">
                  <c:v>88.802062499116261</c:v>
                </c:pt>
                <c:pt idx="63">
                  <c:v>88.540187035648131</c:v>
                </c:pt>
                <c:pt idx="64">
                  <c:v>88.280371990041871</c:v>
                </c:pt>
                <c:pt idx="65">
                  <c:v>88.022590348302472</c:v>
                </c:pt>
                <c:pt idx="66">
                  <c:v>87.766815567669539</c:v>
                </c:pt>
                <c:pt idx="67">
                  <c:v>87.513021566811204</c:v>
                </c:pt>
                <c:pt idx="68">
                  <c:v>87.261182716242331</c:v>
                </c:pt>
                <c:pt idx="69">
                  <c:v>87.011273828961691</c:v>
                </c:pt>
                <c:pt idx="70">
                  <c:v>86.763270151303203</c:v>
                </c:pt>
                <c:pt idx="71">
                  <c:v>86.517147353996521</c:v>
                </c:pt>
                <c:pt idx="72">
                  <c:v>86.272881523431607</c:v>
                </c:pt>
                <c:pt idx="73">
                  <c:v>86.030449153123641</c:v>
                </c:pt>
                <c:pt idx="74">
                  <c:v>85.789827135372093</c:v>
                </c:pt>
                <c:pt idx="75">
                  <c:v>85.550992753110975</c:v>
                </c:pt>
                <c:pt idx="76">
                  <c:v>85.313923671944735</c:v>
                </c:pt>
                <c:pt idx="77">
                  <c:v>85.078597932366108</c:v>
                </c:pt>
                <c:pt idx="78">
                  <c:v>84.844993942150921</c:v>
                </c:pt>
                <c:pt idx="79">
                  <c:v>84.613090468926615</c:v>
                </c:pt>
                <c:pt idx="80">
                  <c:v>84.382866632909398</c:v>
                </c:pt>
                <c:pt idx="81">
                  <c:v>84.154301899806939</c:v>
                </c:pt>
                <c:pt idx="82">
                  <c:v>83.927376073881661</c:v>
                </c:pt>
                <c:pt idx="83">
                  <c:v>83.702069291171995</c:v>
                </c:pt>
                <c:pt idx="84">
                  <c:v>83.478362012866583</c:v>
                </c:pt>
                <c:pt idx="85">
                  <c:v>83.256235018829088</c:v>
                </c:pt>
                <c:pt idx="86">
                  <c:v>83.035669401268265</c:v>
                </c:pt>
                <c:pt idx="87">
                  <c:v>82.816646558552335</c:v>
                </c:pt>
                <c:pt idx="88">
                  <c:v>82.599148189160971</c:v>
                </c:pt>
                <c:pt idx="89">
                  <c:v>82.383156285774788</c:v>
                </c:pt>
                <c:pt idx="90">
                  <c:v>82.168653129496974</c:v>
                </c:pt>
                <c:pt idx="91">
                  <c:v>81.955621284204156</c:v>
                </c:pt>
                <c:pt idx="92">
                  <c:v>81.744043591024507</c:v>
                </c:pt>
                <c:pt idx="93">
                  <c:v>81.533903162938515</c:v>
                </c:pt>
                <c:pt idx="94">
                  <c:v>81.325183379500714</c:v>
                </c:pt>
                <c:pt idx="95">
                  <c:v>81.11786788167845</c:v>
                </c:pt>
                <c:pt idx="96">
                  <c:v>80.911940566805882</c:v>
                </c:pt>
                <c:pt idx="97">
                  <c:v>80.707385583649497</c:v>
                </c:pt>
                <c:pt idx="98">
                  <c:v>80.504187327583125</c:v>
                </c:pt>
                <c:pt idx="99">
                  <c:v>80.302330435803199</c:v>
                </c:pt>
                <c:pt idx="100">
                  <c:v>80.101777174105038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B85-4EB1-89A0-9E3EEAA1F647}"/>
            </c:ext>
          </c:extLst>
        </c:ser>
        <c:ser>
          <c:idx val="0"/>
          <c:order val="1"/>
          <c:tx>
            <c:v>Bubble Point Curve</c:v>
          </c:tx>
          <c:marker>
            <c:symbol val="none"/>
          </c:marker>
          <c:xVal>
            <c:numRef>
              <c:f>VLE!$A$4:$A$104</c:f>
              <c:numCache>
                <c:formatCode>0.00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VLE!$C$4:$C$104</c:f>
              <c:numCache>
                <c:formatCode>0.0</c:formatCode>
                <c:ptCount val="101"/>
                <c:pt idx="0">
                  <c:v>110.62216088942701</c:v>
                </c:pt>
                <c:pt idx="1">
                  <c:v>110.15096938668003</c:v>
                </c:pt>
                <c:pt idx="2">
                  <c:v>109.68504059995139</c:v>
                </c:pt>
                <c:pt idx="3">
                  <c:v>109.22428647736747</c:v>
                </c:pt>
                <c:pt idx="4">
                  <c:v>108.76862065606146</c:v>
                </c:pt>
                <c:pt idx="5">
                  <c:v>108.31795843488221</c:v>
                </c:pt>
                <c:pt idx="6">
                  <c:v>107.87221674690446</c:v>
                </c:pt>
                <c:pt idx="7">
                  <c:v>107.43131413180475</c:v>
                </c:pt>
                <c:pt idx="8">
                  <c:v>106.99517070816007</c:v>
                </c:pt>
                <c:pt idx="9">
                  <c:v>106.56370814572331</c:v>
                </c:pt>
                <c:pt idx="10">
                  <c:v>106.1368496377237</c:v>
                </c:pt>
                <c:pt idx="11">
                  <c:v>105.71451987323739</c:v>
                </c:pt>
                <c:pt idx="12">
                  <c:v>105.29664500966717</c:v>
                </c:pt>
                <c:pt idx="13">
                  <c:v>104.88315264536996</c:v>
                </c:pt>
                <c:pt idx="14">
                  <c:v>104.4739717924634</c:v>
                </c:pt>
                <c:pt idx="15">
                  <c:v>104.06903284984273</c:v>
                </c:pt>
                <c:pt idx="16">
                  <c:v>103.66826757643446</c:v>
                </c:pt>
                <c:pt idx="17">
                  <c:v>103.27160906471067</c:v>
                </c:pt>
                <c:pt idx="18">
                  <c:v>102.87899171448592</c:v>
                </c:pt>
                <c:pt idx="19">
                  <c:v>102.49035120701588</c:v>
                </c:pt>
                <c:pt idx="20">
                  <c:v>102.10562447941368</c:v>
                </c:pt>
                <c:pt idx="21">
                  <c:v>101.72474969939998</c:v>
                </c:pt>
                <c:pt idx="22">
                  <c:v>101.3476662403983</c:v>
                </c:pt>
                <c:pt idx="23">
                  <c:v>100.97431465698807</c:v>
                </c:pt>
                <c:pt idx="24">
                  <c:v>100.60463666072332</c:v>
                </c:pt>
                <c:pt idx="25">
                  <c:v>100.23857509632623</c:v>
                </c:pt>
                <c:pt idx="26">
                  <c:v>99.876073918260985</c:v>
                </c:pt>
                <c:pt idx="27">
                  <c:v>99.517078167694081</c:v>
                </c:pt>
                <c:pt idx="28">
                  <c:v>99.161533949844568</c:v>
                </c:pt>
                <c:pt idx="29">
                  <c:v>98.809388411727497</c:v>
                </c:pt>
                <c:pt idx="30">
                  <c:v>98.460589720292276</c:v>
                </c:pt>
                <c:pt idx="31">
                  <c:v>98.115087040957491</c:v>
                </c:pt>
                <c:pt idx="32">
                  <c:v>97.772830516542186</c:v>
                </c:pt>
                <c:pt idx="33">
                  <c:v>97.433771246593309</c:v>
                </c:pt>
                <c:pt idx="34">
                  <c:v>97.097861267108129</c:v>
                </c:pt>
                <c:pt idx="35">
                  <c:v>96.765053530649638</c:v>
                </c:pt>
                <c:pt idx="36">
                  <c:v>96.43530188685358</c:v>
                </c:pt>
                <c:pt idx="37">
                  <c:v>96.108561063323009</c:v>
                </c:pt>
                <c:pt idx="38">
                  <c:v>95.784786646908202</c:v>
                </c:pt>
                <c:pt idx="39">
                  <c:v>95.463935065367949</c:v>
                </c:pt>
                <c:pt idx="40">
                  <c:v>95.145963569408025</c:v>
                </c:pt>
                <c:pt idx="41">
                  <c:v>94.830830215093059</c:v>
                </c:pt>
                <c:pt idx="42">
                  <c:v>94.518493846626654</c:v>
                </c:pt>
                <c:pt idx="43">
                  <c:v>94.208914079495642</c:v>
                </c:pt>
                <c:pt idx="44">
                  <c:v>93.902051283972497</c:v>
                </c:pt>
                <c:pt idx="45">
                  <c:v>93.597866568971753</c:v>
                </c:pt>
                <c:pt idx="46">
                  <c:v>93.296321766254408</c:v>
                </c:pt>
                <c:pt idx="47">
                  <c:v>92.997379414974972</c:v>
                </c:pt>
                <c:pt idx="48">
                  <c:v>92.701002746565692</c:v>
                </c:pt>
                <c:pt idx="49">
                  <c:v>92.407155669951848</c:v>
                </c:pt>
                <c:pt idx="50">
                  <c:v>92.115802757093192</c:v>
                </c:pt>
                <c:pt idx="51">
                  <c:v>91.826909228844812</c:v>
                </c:pt>
                <c:pt idx="52">
                  <c:v>91.540440941132019</c:v>
                </c:pt>
                <c:pt idx="53">
                  <c:v>91.256364371433747</c:v>
                </c:pt>
                <c:pt idx="54">
                  <c:v>90.974646605567614</c:v>
                </c:pt>
                <c:pt idx="55">
                  <c:v>90.695255324771793</c:v>
                </c:pt>
                <c:pt idx="56">
                  <c:v>90.418158793077254</c:v>
                </c:pt>
                <c:pt idx="57">
                  <c:v>90.143325844964977</c:v>
                </c:pt>
                <c:pt idx="58">
                  <c:v>89.870725873301339</c:v>
                </c:pt>
                <c:pt idx="59">
                  <c:v>89.600328817547805</c:v>
                </c:pt>
                <c:pt idx="60">
                  <c:v>89.332105152236991</c:v>
                </c:pt>
                <c:pt idx="61">
                  <c:v>89.066025875711034</c:v>
                </c:pt>
                <c:pt idx="62">
                  <c:v>88.802062499116261</c:v>
                </c:pt>
                <c:pt idx="63">
                  <c:v>88.540187035648131</c:v>
                </c:pt>
                <c:pt idx="64">
                  <c:v>88.280371990041871</c:v>
                </c:pt>
                <c:pt idx="65">
                  <c:v>88.022590348302472</c:v>
                </c:pt>
                <c:pt idx="66">
                  <c:v>87.766815567669539</c:v>
                </c:pt>
                <c:pt idx="67">
                  <c:v>87.513021566811204</c:v>
                </c:pt>
                <c:pt idx="68">
                  <c:v>87.261182716242331</c:v>
                </c:pt>
                <c:pt idx="69">
                  <c:v>87.011273828961691</c:v>
                </c:pt>
                <c:pt idx="70">
                  <c:v>86.763270151303203</c:v>
                </c:pt>
                <c:pt idx="71">
                  <c:v>86.517147353996521</c:v>
                </c:pt>
                <c:pt idx="72">
                  <c:v>86.272881523431607</c:v>
                </c:pt>
                <c:pt idx="73">
                  <c:v>86.030449153123641</c:v>
                </c:pt>
                <c:pt idx="74">
                  <c:v>85.789827135372093</c:v>
                </c:pt>
                <c:pt idx="75">
                  <c:v>85.550992753110975</c:v>
                </c:pt>
                <c:pt idx="76">
                  <c:v>85.313923671944735</c:v>
                </c:pt>
                <c:pt idx="77">
                  <c:v>85.078597932366108</c:v>
                </c:pt>
                <c:pt idx="78">
                  <c:v>84.844993942150921</c:v>
                </c:pt>
                <c:pt idx="79">
                  <c:v>84.613090468926615</c:v>
                </c:pt>
                <c:pt idx="80">
                  <c:v>84.382866632909398</c:v>
                </c:pt>
                <c:pt idx="81">
                  <c:v>84.154301899806939</c:v>
                </c:pt>
                <c:pt idx="82">
                  <c:v>83.927376073881661</c:v>
                </c:pt>
                <c:pt idx="83">
                  <c:v>83.702069291171995</c:v>
                </c:pt>
                <c:pt idx="84">
                  <c:v>83.478362012866583</c:v>
                </c:pt>
                <c:pt idx="85">
                  <c:v>83.256235018829088</c:v>
                </c:pt>
                <c:pt idx="86">
                  <c:v>83.035669401268265</c:v>
                </c:pt>
                <c:pt idx="87">
                  <c:v>82.816646558552335</c:v>
                </c:pt>
                <c:pt idx="88">
                  <c:v>82.599148189160971</c:v>
                </c:pt>
                <c:pt idx="89">
                  <c:v>82.383156285774788</c:v>
                </c:pt>
                <c:pt idx="90">
                  <c:v>82.168653129496974</c:v>
                </c:pt>
                <c:pt idx="91">
                  <c:v>81.955621284204156</c:v>
                </c:pt>
                <c:pt idx="92">
                  <c:v>81.744043591024507</c:v>
                </c:pt>
                <c:pt idx="93">
                  <c:v>81.533903162938515</c:v>
                </c:pt>
                <c:pt idx="94">
                  <c:v>81.325183379500714</c:v>
                </c:pt>
                <c:pt idx="95">
                  <c:v>81.11786788167845</c:v>
                </c:pt>
                <c:pt idx="96">
                  <c:v>80.911940566805882</c:v>
                </c:pt>
                <c:pt idx="97">
                  <c:v>80.707385583649497</c:v>
                </c:pt>
                <c:pt idx="98">
                  <c:v>80.504187327583125</c:v>
                </c:pt>
                <c:pt idx="99">
                  <c:v>80.302330435803199</c:v>
                </c:pt>
                <c:pt idx="100">
                  <c:v>80.101777174105038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5B85-4EB1-89A0-9E3EEAA1F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8170944"/>
        <c:axId val="288551136"/>
      </c:scatterChart>
      <c:valAx>
        <c:axId val="288170944"/>
        <c:scaling>
          <c:orientation val="minMax"/>
          <c:max val="1"/>
        </c:scaling>
        <c:delete val="0"/>
        <c:axPos val="b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x,y (mole fraction benzene)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288551136"/>
        <c:crosses val="autoZero"/>
        <c:crossBetween val="midCat"/>
        <c:majorUnit val="0.1"/>
        <c:minorUnit val="5.000000000000001E-2"/>
      </c:valAx>
      <c:valAx>
        <c:axId val="288551136"/>
        <c:scaling>
          <c:orientation val="minMax"/>
          <c:max val="112"/>
          <c:min val="8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T</a:t>
                </a:r>
                <a:r>
                  <a:rPr lang="en-US" sz="2000" baseline="0"/>
                  <a:t> (</a:t>
                </a:r>
                <a:r>
                  <a:rPr lang="en-US" sz="2000" baseline="30000"/>
                  <a:t>o</a:t>
                </a:r>
                <a:r>
                  <a:rPr lang="en-US" sz="2000" baseline="0"/>
                  <a:t>C)</a:t>
                </a:r>
                <a:endParaRPr lang="en-US" sz="2000"/>
              </a:p>
            </c:rich>
          </c:tx>
          <c:layout>
            <c:manualLayout>
              <c:xMode val="edge"/>
              <c:yMode val="edge"/>
              <c:x val="1.69302870533099E-2"/>
              <c:y val="0.4147253309438015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288170944"/>
        <c:crosses val="autoZero"/>
        <c:crossBetween val="midCat"/>
        <c:majorUnit val="2"/>
        <c:minorUnit val="1"/>
      </c:valAx>
      <c:spPr>
        <a:ln w="254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5290251468210914"/>
          <c:y val="0.13219172374926613"/>
          <c:w val="0.2515998599753777"/>
          <c:h val="0.14384713946704558"/>
        </c:manualLayout>
      </c:layout>
      <c:overlay val="0"/>
      <c:spPr>
        <a:solidFill>
          <a:schemeClr val="bg1">
            <a:lumMod val="95000"/>
          </a:schemeClr>
        </a:solidFill>
        <a:ln w="285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ln w="25400">
      <a:noFill/>
    </a:ln>
  </c:sp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pageSetup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pageSetup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41080" cy="62788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52933" cy="62907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showGridLines="0" tabSelected="1" zoomScale="106" zoomScaleNormal="106" workbookViewId="0">
      <selection activeCell="M22" sqref="M22"/>
    </sheetView>
  </sheetViews>
  <sheetFormatPr defaultRowHeight="14.4" x14ac:dyDescent="0.3"/>
  <cols>
    <col min="3" max="3" width="9.5546875" bestFit="1" customWidth="1"/>
    <col min="12" max="12" width="12.5546875" customWidth="1"/>
  </cols>
  <sheetData>
    <row r="1" spans="1:19" ht="15.6" thickTop="1" thickBot="1" x14ac:dyDescent="0.35">
      <c r="A1" t="s">
        <v>52</v>
      </c>
      <c r="C1" s="73" t="s">
        <v>31</v>
      </c>
      <c r="D1" s="74">
        <v>100</v>
      </c>
      <c r="F1" s="98" t="s">
        <v>54</v>
      </c>
      <c r="G1" s="99"/>
      <c r="I1" s="110" t="s">
        <v>59</v>
      </c>
      <c r="J1" s="111"/>
      <c r="K1" s="112"/>
    </row>
    <row r="2" spans="1:19" ht="16.8" thickTop="1" thickBot="1" x14ac:dyDescent="0.4">
      <c r="C2" s="75" t="s">
        <v>49</v>
      </c>
      <c r="D2" s="76">
        <v>0.95605837332705046</v>
      </c>
      <c r="F2" s="100" t="s">
        <v>55</v>
      </c>
      <c r="G2" s="101"/>
      <c r="I2" s="107" t="s">
        <v>65</v>
      </c>
      <c r="J2" s="108"/>
      <c r="K2" s="109"/>
      <c r="N2" s="30" t="s">
        <v>0</v>
      </c>
      <c r="O2" s="31"/>
      <c r="P2" s="31"/>
      <c r="Q2" s="32"/>
    </row>
    <row r="3" spans="1:19" ht="17.399999999999999" thickTop="1" thickBot="1" x14ac:dyDescent="0.35">
      <c r="C3" s="77" t="s">
        <v>13</v>
      </c>
      <c r="D3" s="78">
        <v>1</v>
      </c>
      <c r="F3" s="102" t="s">
        <v>56</v>
      </c>
      <c r="G3" s="103"/>
      <c r="N3" s="33"/>
      <c r="O3" s="34" t="s">
        <v>1</v>
      </c>
      <c r="P3" s="34" t="s">
        <v>2</v>
      </c>
      <c r="Q3" s="35" t="s">
        <v>3</v>
      </c>
    </row>
    <row r="4" spans="1:19" ht="15.6" thickTop="1" thickBot="1" x14ac:dyDescent="0.35">
      <c r="N4" s="36" t="s">
        <v>4</v>
      </c>
      <c r="O4" s="34">
        <v>6.8927199999999997</v>
      </c>
      <c r="P4" s="34">
        <v>1203.5309999999999</v>
      </c>
      <c r="Q4" s="35">
        <v>219.88800000000001</v>
      </c>
    </row>
    <row r="5" spans="1:19" ht="16.8" thickTop="1" thickBot="1" x14ac:dyDescent="0.4">
      <c r="A5" s="85" t="s">
        <v>32</v>
      </c>
      <c r="B5" s="85" t="s">
        <v>35</v>
      </c>
      <c r="C5" s="85" t="s">
        <v>36</v>
      </c>
      <c r="D5" s="85" t="s">
        <v>50</v>
      </c>
      <c r="E5" s="85" t="s">
        <v>39</v>
      </c>
      <c r="F5" s="85" t="s">
        <v>10</v>
      </c>
      <c r="G5" s="85" t="s">
        <v>40</v>
      </c>
      <c r="H5" s="85" t="s">
        <v>9</v>
      </c>
      <c r="I5" s="85" t="s">
        <v>6</v>
      </c>
      <c r="J5" s="85" t="s">
        <v>47</v>
      </c>
      <c r="K5" s="85" t="s">
        <v>48</v>
      </c>
      <c r="L5" s="85" t="s">
        <v>38</v>
      </c>
      <c r="N5" s="37" t="s">
        <v>5</v>
      </c>
      <c r="O5" s="38">
        <v>6.9580500000000001</v>
      </c>
      <c r="P5" s="38">
        <v>1346.7729999999999</v>
      </c>
      <c r="Q5" s="39">
        <v>219.69300000000001</v>
      </c>
    </row>
    <row r="6" spans="1:19" ht="15.6" thickTop="1" thickBot="1" x14ac:dyDescent="0.35">
      <c r="A6" s="48" t="s">
        <v>33</v>
      </c>
      <c r="B6" s="79"/>
      <c r="C6" s="80"/>
      <c r="D6" s="48"/>
      <c r="E6" s="49">
        <f>+D1*D3</f>
        <v>100</v>
      </c>
      <c r="F6" s="50">
        <f>+D2</f>
        <v>0.95605837332705046</v>
      </c>
      <c r="G6" s="48"/>
      <c r="H6" s="48"/>
      <c r="I6" s="104">
        <v>80.992944711635744</v>
      </c>
      <c r="J6" s="52">
        <f t="shared" ref="J6:J17" si="0">(10^($O$4-$P$4/(I6+$Q$4)))/760</f>
        <v>1.0277379836221281</v>
      </c>
      <c r="K6" s="52">
        <f t="shared" ref="K6:K17" si="1">(10^($O$5-$P$5/(I6+$Q$5)))/760</f>
        <v>0.39649182188023147</v>
      </c>
      <c r="L6" s="53">
        <f>1-J6*F6-K6*(1-F6)</f>
        <v>-4.4413335162363232E-10</v>
      </c>
    </row>
    <row r="7" spans="1:19" ht="15" thickTop="1" x14ac:dyDescent="0.3">
      <c r="A7" s="48">
        <v>1</v>
      </c>
      <c r="B7" s="81"/>
      <c r="C7" s="82"/>
      <c r="D7" s="48">
        <f>+B7*C7</f>
        <v>0</v>
      </c>
      <c r="E7" s="49">
        <f>+E6+B7</f>
        <v>100</v>
      </c>
      <c r="F7" s="50">
        <f>+H7/J7</f>
        <v>0.89400177978869377</v>
      </c>
      <c r="G7" s="49">
        <f>+E6+D1</f>
        <v>200</v>
      </c>
      <c r="H7" s="50">
        <f>+F6</f>
        <v>0.95605837332705046</v>
      </c>
      <c r="I7" s="105">
        <v>82.297139117990511</v>
      </c>
      <c r="J7" s="52">
        <f t="shared" si="0"/>
        <v>1.0694143959680085</v>
      </c>
      <c r="K7" s="52">
        <f t="shared" si="1"/>
        <v>0.41455059825502361</v>
      </c>
      <c r="L7" s="53">
        <f>1-H7/J7-(1-H7)/K7</f>
        <v>-2.5820365845419246E-9</v>
      </c>
      <c r="N7" s="142" t="s">
        <v>42</v>
      </c>
      <c r="O7" s="143"/>
      <c r="P7" s="143" t="s">
        <v>43</v>
      </c>
      <c r="Q7" s="143"/>
      <c r="R7" s="143" t="s">
        <v>44</v>
      </c>
      <c r="S7" s="144"/>
    </row>
    <row r="8" spans="1:19" x14ac:dyDescent="0.3">
      <c r="A8" s="48">
        <v>2</v>
      </c>
      <c r="B8" s="81"/>
      <c r="C8" s="82"/>
      <c r="D8" s="48"/>
      <c r="E8" s="49">
        <f>+E7+B8</f>
        <v>100</v>
      </c>
      <c r="F8" s="50">
        <f>+H8/J8</f>
        <v>0.82783439322576813</v>
      </c>
      <c r="G8" s="49">
        <f>+G7</f>
        <v>200</v>
      </c>
      <c r="H8" s="50">
        <f>+(G7*H7+E7*F7-E6*F6-D7)/G8</f>
        <v>0.92503007655787206</v>
      </c>
      <c r="I8" s="105">
        <v>83.750725396674923</v>
      </c>
      <c r="J8" s="52">
        <f t="shared" si="0"/>
        <v>1.1174095738561525</v>
      </c>
      <c r="K8" s="52">
        <f t="shared" si="1"/>
        <v>0.43545235852563052</v>
      </c>
      <c r="L8" s="53">
        <f t="shared" ref="L8:L17" si="2">1-H8/J8-(1-H8)/K8</f>
        <v>-8.9913220757686929E-9</v>
      </c>
      <c r="N8" s="63" t="s">
        <v>10</v>
      </c>
      <c r="O8" s="64" t="s">
        <v>9</v>
      </c>
      <c r="P8" s="64" t="s">
        <v>10</v>
      </c>
      <c r="Q8" s="64" t="s">
        <v>9</v>
      </c>
      <c r="R8" s="64" t="s">
        <v>10</v>
      </c>
      <c r="S8" s="65" t="s">
        <v>9</v>
      </c>
    </row>
    <row r="9" spans="1:19" x14ac:dyDescent="0.3">
      <c r="A9" s="48">
        <v>3</v>
      </c>
      <c r="B9" s="81">
        <v>100</v>
      </c>
      <c r="C9" s="82">
        <v>0.8</v>
      </c>
      <c r="D9" s="48">
        <f t="shared" ref="D9:D17" si="3">+B9*C9</f>
        <v>80</v>
      </c>
      <c r="E9" s="49">
        <f t="shared" ref="E9:E16" si="4">+E8+B9</f>
        <v>200</v>
      </c>
      <c r="F9" s="50">
        <f t="shared" ref="F9:F17" si="5">+H9/J9</f>
        <v>0.76381383440442041</v>
      </c>
      <c r="G9" s="49">
        <f t="shared" ref="G9:G17" si="6">+G8</f>
        <v>200</v>
      </c>
      <c r="H9" s="50">
        <f t="shared" ref="H9:H17" si="7">+(G8*H8+E8*F8-E7*F7-D8)/G9</f>
        <v>0.89194638327640907</v>
      </c>
      <c r="I9" s="105">
        <v>85.2239696308839</v>
      </c>
      <c r="J9" s="52">
        <f t="shared" si="0"/>
        <v>1.1677536372091235</v>
      </c>
      <c r="K9" s="52">
        <f t="shared" si="1"/>
        <v>0.45749339113693305</v>
      </c>
      <c r="L9" s="53">
        <f t="shared" si="2"/>
        <v>-1.5050796636773001E-8</v>
      </c>
      <c r="N9" s="66"/>
      <c r="O9" s="67"/>
      <c r="P9" s="67">
        <f t="shared" ref="P9:P20" si="8">+F6</f>
        <v>0.95605837332705046</v>
      </c>
      <c r="Q9" s="67">
        <f t="shared" ref="Q9:Q20" si="9">+H7</f>
        <v>0.95605837332705046</v>
      </c>
      <c r="R9" s="67">
        <f>P9</f>
        <v>0.95605837332705046</v>
      </c>
      <c r="S9" s="68">
        <f>Q9</f>
        <v>0.95605837332705046</v>
      </c>
    </row>
    <row r="10" spans="1:19" x14ac:dyDescent="0.3">
      <c r="A10" s="48">
        <v>4</v>
      </c>
      <c r="B10" s="81"/>
      <c r="C10" s="82"/>
      <c r="D10" s="48">
        <f t="shared" si="3"/>
        <v>0</v>
      </c>
      <c r="E10" s="49">
        <f t="shared" si="4"/>
        <v>200</v>
      </c>
      <c r="F10" s="50">
        <f t="shared" si="5"/>
        <v>0.67752193614128486</v>
      </c>
      <c r="G10" s="49">
        <f t="shared" si="6"/>
        <v>200</v>
      </c>
      <c r="H10" s="50">
        <f t="shared" si="7"/>
        <v>0.84184302106794529</v>
      </c>
      <c r="I10" s="105">
        <v>87.323408488536273</v>
      </c>
      <c r="J10" s="52">
        <f t="shared" si="0"/>
        <v>1.2425324940215579</v>
      </c>
      <c r="K10" s="52">
        <f t="shared" si="1"/>
        <v>0.49044253490400835</v>
      </c>
      <c r="L10" s="53">
        <f t="shared" si="2"/>
        <v>-4.0457848515806916E-8</v>
      </c>
      <c r="N10" s="66">
        <f t="shared" ref="N10:N20" si="10">+F7</f>
        <v>0.89400177978869377</v>
      </c>
      <c r="O10" s="67">
        <f t="shared" ref="O10:O20" si="11">+H7</f>
        <v>0.95605837332705046</v>
      </c>
      <c r="P10" s="67">
        <f t="shared" si="8"/>
        <v>0.89400177978869377</v>
      </c>
      <c r="Q10" s="67">
        <f t="shared" si="9"/>
        <v>0.92503007655787206</v>
      </c>
      <c r="R10" s="67">
        <f>N10</f>
        <v>0.89400177978869377</v>
      </c>
      <c r="S10" s="68">
        <f>O10</f>
        <v>0.95605837332705046</v>
      </c>
    </row>
    <row r="11" spans="1:19" x14ac:dyDescent="0.3">
      <c r="A11" s="48">
        <v>5</v>
      </c>
      <c r="B11" s="81"/>
      <c r="C11" s="82"/>
      <c r="D11" s="48">
        <f t="shared" si="3"/>
        <v>0</v>
      </c>
      <c r="E11" s="49">
        <f t="shared" si="4"/>
        <v>200</v>
      </c>
      <c r="F11" s="50">
        <f t="shared" si="5"/>
        <v>0.55240809000717206</v>
      </c>
      <c r="G11" s="49">
        <f t="shared" si="6"/>
        <v>200</v>
      </c>
      <c r="H11" s="50">
        <f t="shared" si="7"/>
        <v>0.75555112280480974</v>
      </c>
      <c r="I11" s="105">
        <v>90.62831829007493</v>
      </c>
      <c r="J11" s="52">
        <f t="shared" si="0"/>
        <v>1.3677408721421878</v>
      </c>
      <c r="K11" s="52">
        <f t="shared" si="1"/>
        <v>0.54614223042711041</v>
      </c>
      <c r="L11" s="53">
        <f t="shared" si="2"/>
        <v>-6.0699530124441736E-8</v>
      </c>
      <c r="N11" s="66">
        <f t="shared" si="10"/>
        <v>0.82783439322576813</v>
      </c>
      <c r="O11" s="67">
        <f t="shared" si="11"/>
        <v>0.92503007655787206</v>
      </c>
      <c r="P11" s="67">
        <f t="shared" si="8"/>
        <v>0.82783439322576813</v>
      </c>
      <c r="Q11" s="67">
        <f t="shared" si="9"/>
        <v>0.89194638327640907</v>
      </c>
      <c r="R11" s="67">
        <f>P10</f>
        <v>0.89400177978869377</v>
      </c>
      <c r="S11" s="68">
        <f>Q10</f>
        <v>0.92503007655787206</v>
      </c>
    </row>
    <row r="12" spans="1:19" x14ac:dyDescent="0.3">
      <c r="A12" s="48">
        <v>6</v>
      </c>
      <c r="B12" s="81"/>
      <c r="C12" s="82"/>
      <c r="D12" s="48">
        <f>+B12*C12</f>
        <v>0</v>
      </c>
      <c r="E12" s="49">
        <f>+E11+B12</f>
        <v>200</v>
      </c>
      <c r="F12" s="50">
        <f>+H12/J12</f>
        <v>0.40867330770039179</v>
      </c>
      <c r="G12" s="49">
        <f t="shared" si="6"/>
        <v>200</v>
      </c>
      <c r="H12" s="50">
        <f>+(G11*H11+E11*F11-E10*F10-D11)/G12</f>
        <v>0.63043727667069671</v>
      </c>
      <c r="I12" s="105">
        <v>94.872476759607679</v>
      </c>
      <c r="J12" s="52">
        <f t="shared" si="0"/>
        <v>1.5426436343938699</v>
      </c>
      <c r="K12" s="52">
        <f t="shared" si="1"/>
        <v>0.62497215811503126</v>
      </c>
      <c r="L12" s="53">
        <f>1-H12/J12-(1-H12)/K12</f>
        <v>-6.8671764941186098E-9</v>
      </c>
      <c r="N12" s="66">
        <f t="shared" si="10"/>
        <v>0.76381383440442041</v>
      </c>
      <c r="O12" s="67">
        <f t="shared" si="11"/>
        <v>0.89194638327640907</v>
      </c>
      <c r="P12" s="67">
        <f t="shared" si="8"/>
        <v>0.76381383440442041</v>
      </c>
      <c r="Q12" s="67">
        <f t="shared" si="9"/>
        <v>0.84184302106794529</v>
      </c>
      <c r="R12" s="67">
        <f>N11</f>
        <v>0.82783439322576813</v>
      </c>
      <c r="S12" s="68">
        <f>O11</f>
        <v>0.92503007655787206</v>
      </c>
    </row>
    <row r="13" spans="1:19" x14ac:dyDescent="0.3">
      <c r="A13" s="48">
        <v>7</v>
      </c>
      <c r="B13" s="81"/>
      <c r="C13" s="82"/>
      <c r="D13" s="48">
        <f t="shared" si="3"/>
        <v>0</v>
      </c>
      <c r="E13" s="49">
        <f>+E11+B13</f>
        <v>200</v>
      </c>
      <c r="F13" s="50">
        <f t="shared" si="5"/>
        <v>0.28038686501845922</v>
      </c>
      <c r="G13" s="49">
        <f>+G11</f>
        <v>200</v>
      </c>
      <c r="H13" s="50">
        <f>+(G12*H12+E12*F12-E11*F11-D12)/G13</f>
        <v>0.48670249436391655</v>
      </c>
      <c r="I13" s="105">
        <v>99.147849938653664</v>
      </c>
      <c r="J13" s="52">
        <f t="shared" si="0"/>
        <v>1.7358248730084935</v>
      </c>
      <c r="K13" s="52">
        <f t="shared" si="1"/>
        <v>0.71329655093132871</v>
      </c>
      <c r="L13" s="53">
        <f t="shared" si="2"/>
        <v>8.6291080725331426E-8</v>
      </c>
      <c r="N13" s="66">
        <f t="shared" si="10"/>
        <v>0.67752193614128486</v>
      </c>
      <c r="O13" s="67">
        <f t="shared" si="11"/>
        <v>0.84184302106794529</v>
      </c>
      <c r="P13" s="67">
        <f t="shared" si="8"/>
        <v>0.67752193614128486</v>
      </c>
      <c r="Q13" s="67">
        <f t="shared" si="9"/>
        <v>0.75555112280480974</v>
      </c>
      <c r="R13" s="67">
        <f>P11</f>
        <v>0.82783439322576813</v>
      </c>
      <c r="S13" s="68">
        <f>Q11</f>
        <v>0.89194638327640907</v>
      </c>
    </row>
    <row r="14" spans="1:19" x14ac:dyDescent="0.3">
      <c r="A14" s="48">
        <v>8</v>
      </c>
      <c r="B14" s="81">
        <v>100</v>
      </c>
      <c r="C14" s="82">
        <v>0.2</v>
      </c>
      <c r="D14" s="48">
        <f t="shared" si="3"/>
        <v>20</v>
      </c>
      <c r="E14" s="49">
        <f t="shared" si="4"/>
        <v>300</v>
      </c>
      <c r="F14" s="50">
        <f t="shared" si="5"/>
        <v>0.18838411205106043</v>
      </c>
      <c r="G14" s="49">
        <f t="shared" si="6"/>
        <v>200</v>
      </c>
      <c r="H14" s="50">
        <f>+(G13*H13+E13*F13-E12*F12-D13)/G14</f>
        <v>0.35841605168198393</v>
      </c>
      <c r="I14" s="105">
        <v>102.55288745766937</v>
      </c>
      <c r="J14" s="52">
        <f t="shared" si="0"/>
        <v>1.9025811029373716</v>
      </c>
      <c r="K14" s="52">
        <f t="shared" si="1"/>
        <v>0.79050206572641668</v>
      </c>
      <c r="L14" s="53">
        <f t="shared" si="2"/>
        <v>1.1091938190155304E-7</v>
      </c>
      <c r="N14" s="66">
        <f t="shared" si="10"/>
        <v>0.55240809000717206</v>
      </c>
      <c r="O14" s="67">
        <f t="shared" si="11"/>
        <v>0.75555112280480974</v>
      </c>
      <c r="P14" s="67">
        <f t="shared" si="8"/>
        <v>0.55240809000717206</v>
      </c>
      <c r="Q14" s="67">
        <f t="shared" si="9"/>
        <v>0.63043727667069671</v>
      </c>
      <c r="R14" s="67">
        <f>N12</f>
        <v>0.76381383440442041</v>
      </c>
      <c r="S14" s="68">
        <f>O12</f>
        <v>0.89194638327640907</v>
      </c>
    </row>
    <row r="15" spans="1:19" ht="15" customHeight="1" x14ac:dyDescent="0.3">
      <c r="A15" s="48">
        <v>9</v>
      </c>
      <c r="B15" s="81"/>
      <c r="C15" s="82"/>
      <c r="D15" s="48">
        <f t="shared" si="3"/>
        <v>0</v>
      </c>
      <c r="E15" s="49">
        <f t="shared" si="4"/>
        <v>300</v>
      </c>
      <c r="F15" s="50">
        <f t="shared" si="5"/>
        <v>0.12858630863140441</v>
      </c>
      <c r="G15" s="49">
        <f t="shared" si="6"/>
        <v>200</v>
      </c>
      <c r="H15" s="50">
        <f t="shared" si="7"/>
        <v>0.26060535474011537</v>
      </c>
      <c r="I15" s="105">
        <v>104.94134805393233</v>
      </c>
      <c r="J15" s="52">
        <f t="shared" si="0"/>
        <v>2.0266959796407762</v>
      </c>
      <c r="K15" s="52">
        <f t="shared" si="1"/>
        <v>0.84850026677945078</v>
      </c>
      <c r="L15" s="53">
        <f t="shared" si="2"/>
        <v>1.229718349371467E-7</v>
      </c>
      <c r="N15" s="66">
        <f t="shared" si="10"/>
        <v>0.40867330770039179</v>
      </c>
      <c r="O15" s="67">
        <f t="shared" si="11"/>
        <v>0.63043727667069671</v>
      </c>
      <c r="P15" s="67">
        <f t="shared" si="8"/>
        <v>0.40867330770039179</v>
      </c>
      <c r="Q15" s="67">
        <f t="shared" si="9"/>
        <v>0.48670249436391655</v>
      </c>
      <c r="R15" s="67">
        <f>P12</f>
        <v>0.76381383440442041</v>
      </c>
      <c r="S15" s="68">
        <f>Q12</f>
        <v>0.84184302106794529</v>
      </c>
    </row>
    <row r="16" spans="1:19" x14ac:dyDescent="0.3">
      <c r="A16" s="48">
        <v>10</v>
      </c>
      <c r="B16" s="81"/>
      <c r="C16" s="82"/>
      <c r="D16" s="48">
        <f t="shared" si="3"/>
        <v>0</v>
      </c>
      <c r="E16" s="49">
        <f t="shared" si="4"/>
        <v>300</v>
      </c>
      <c r="F16" s="50">
        <f t="shared" si="5"/>
        <v>7.9920283014250137E-2</v>
      </c>
      <c r="G16" s="49">
        <f t="shared" si="6"/>
        <v>200</v>
      </c>
      <c r="H16" s="50">
        <f t="shared" si="7"/>
        <v>0.17090864961063129</v>
      </c>
      <c r="I16" s="105">
        <v>106.99863242924144</v>
      </c>
      <c r="J16" s="52">
        <f t="shared" si="0"/>
        <v>2.1384890438908672</v>
      </c>
      <c r="K16" s="52">
        <f t="shared" si="1"/>
        <v>0.90110827978316743</v>
      </c>
      <c r="L16" s="53">
        <f t="shared" si="2"/>
        <v>1.1169250824227817E-7</v>
      </c>
      <c r="N16" s="66">
        <f t="shared" si="10"/>
        <v>0.28038686501845922</v>
      </c>
      <c r="O16" s="67">
        <f t="shared" si="11"/>
        <v>0.48670249436391655</v>
      </c>
      <c r="P16" s="67">
        <f t="shared" si="8"/>
        <v>0.28038686501845922</v>
      </c>
      <c r="Q16" s="67">
        <f t="shared" si="9"/>
        <v>0.35841605168198393</v>
      </c>
      <c r="R16" s="67">
        <f>N13</f>
        <v>0.67752193614128486</v>
      </c>
      <c r="S16" s="68">
        <f>O13</f>
        <v>0.84184302106794529</v>
      </c>
    </row>
    <row r="17" spans="1:20" ht="15" thickBot="1" x14ac:dyDescent="0.35">
      <c r="A17" s="55" t="s">
        <v>34</v>
      </c>
      <c r="B17" s="83"/>
      <c r="C17" s="84"/>
      <c r="D17" s="55">
        <f t="shared" si="3"/>
        <v>0</v>
      </c>
      <c r="E17" s="56">
        <f>+E16-G17</f>
        <v>100</v>
      </c>
      <c r="F17" s="57">
        <f t="shared" si="5"/>
        <v>4.3941694861991495E-2</v>
      </c>
      <c r="G17" s="56">
        <f t="shared" si="6"/>
        <v>200</v>
      </c>
      <c r="H17" s="57">
        <f t="shared" si="7"/>
        <v>9.7909611184899881E-2</v>
      </c>
      <c r="I17" s="106">
        <v>108.59039345528063</v>
      </c>
      <c r="J17" s="59">
        <f t="shared" si="0"/>
        <v>2.2281710228157205</v>
      </c>
      <c r="K17" s="59">
        <f t="shared" si="1"/>
        <v>0.9435517331504234</v>
      </c>
      <c r="L17" s="60">
        <f t="shared" si="2"/>
        <v>8.6895843853795895E-8</v>
      </c>
      <c r="N17" s="66">
        <f t="shared" si="10"/>
        <v>0.18838411205106043</v>
      </c>
      <c r="O17" s="67">
        <f t="shared" si="11"/>
        <v>0.35841605168198393</v>
      </c>
      <c r="P17" s="67">
        <f t="shared" si="8"/>
        <v>0.18838411205106043</v>
      </c>
      <c r="Q17" s="67">
        <f t="shared" si="9"/>
        <v>0.26060535474011537</v>
      </c>
      <c r="R17" s="67">
        <f>P13</f>
        <v>0.67752193614128486</v>
      </c>
      <c r="S17" s="68">
        <f>Q13</f>
        <v>0.75555112280480974</v>
      </c>
      <c r="T17" s="40"/>
    </row>
    <row r="18" spans="1:20" ht="16.2" thickTop="1" x14ac:dyDescent="0.35">
      <c r="A18" s="55"/>
      <c r="B18" s="55"/>
      <c r="C18" s="55"/>
      <c r="D18" s="55"/>
      <c r="E18" s="55" t="s">
        <v>46</v>
      </c>
      <c r="F18" s="57">
        <f>+(SUM(D7:D16)-D1*D2)/E17</f>
        <v>4.3941626672949499E-2</v>
      </c>
      <c r="G18" s="55"/>
      <c r="H18" s="55"/>
      <c r="I18" s="58"/>
      <c r="J18" s="55"/>
      <c r="K18" s="55"/>
      <c r="L18" s="55"/>
      <c r="N18" s="66">
        <f t="shared" si="10"/>
        <v>0.12858630863140441</v>
      </c>
      <c r="O18" s="67">
        <f t="shared" si="11"/>
        <v>0.26060535474011537</v>
      </c>
      <c r="P18" s="67">
        <f t="shared" si="8"/>
        <v>0.12858630863140441</v>
      </c>
      <c r="Q18" s="67">
        <f t="shared" si="9"/>
        <v>0.17090864961063129</v>
      </c>
      <c r="R18" s="67">
        <f>N14</f>
        <v>0.55240809000717206</v>
      </c>
      <c r="S18" s="68">
        <f>O14</f>
        <v>0.75555112280480974</v>
      </c>
    </row>
    <row r="19" spans="1:20" ht="15" thickBot="1" x14ac:dyDescent="0.35">
      <c r="A19" s="61"/>
      <c r="B19" s="61"/>
      <c r="C19" s="61"/>
      <c r="D19" s="61"/>
      <c r="E19" s="62" t="s">
        <v>41</v>
      </c>
      <c r="F19" s="54">
        <f>+F17-F18</f>
        <v>6.8189041996236099E-8</v>
      </c>
      <c r="G19" s="61"/>
      <c r="H19" s="61"/>
      <c r="I19" s="61"/>
      <c r="J19" s="61"/>
      <c r="K19" s="61"/>
      <c r="L19" s="61"/>
      <c r="N19" s="66">
        <f t="shared" si="10"/>
        <v>7.9920283014250137E-2</v>
      </c>
      <c r="O19" s="67">
        <f t="shared" si="11"/>
        <v>0.17090864961063129</v>
      </c>
      <c r="P19" s="67">
        <f t="shared" si="8"/>
        <v>7.9920283014250137E-2</v>
      </c>
      <c r="Q19" s="67">
        <f t="shared" si="9"/>
        <v>9.7909611184899881E-2</v>
      </c>
      <c r="R19" s="67">
        <f>P14</f>
        <v>0.55240809000717206</v>
      </c>
      <c r="S19" s="68">
        <f>Q14</f>
        <v>0.63043727667069671</v>
      </c>
    </row>
    <row r="20" spans="1:20" ht="15.6" thickTop="1" thickBot="1" x14ac:dyDescent="0.35">
      <c r="N20" s="66">
        <f t="shared" si="10"/>
        <v>4.3941694861991495E-2</v>
      </c>
      <c r="O20" s="67">
        <f t="shared" si="11"/>
        <v>9.7909611184899881E-2</v>
      </c>
      <c r="P20" s="67">
        <f t="shared" si="8"/>
        <v>4.3941694861991495E-2</v>
      </c>
      <c r="Q20" s="67">
        <f t="shared" si="9"/>
        <v>0</v>
      </c>
      <c r="R20" s="67">
        <f>N15</f>
        <v>0.40867330770039179</v>
      </c>
      <c r="S20" s="68">
        <f>O15</f>
        <v>0.63043727667069671</v>
      </c>
    </row>
    <row r="21" spans="1:20" ht="15" thickTop="1" x14ac:dyDescent="0.3">
      <c r="A21" s="115" t="s">
        <v>57</v>
      </c>
      <c r="B21" s="116"/>
      <c r="C21" s="116"/>
      <c r="D21" s="116"/>
      <c r="E21" s="117"/>
      <c r="F21" s="1"/>
      <c r="G21" s="139" t="s">
        <v>53</v>
      </c>
      <c r="H21" s="141"/>
      <c r="J21" s="139" t="s">
        <v>51</v>
      </c>
      <c r="K21" s="140"/>
      <c r="L21" s="141"/>
      <c r="N21" s="63"/>
      <c r="O21" s="64"/>
      <c r="P21" s="64"/>
      <c r="Q21" s="64"/>
      <c r="R21" s="67">
        <f>P15</f>
        <v>0.40867330770039179</v>
      </c>
      <c r="S21" s="68">
        <f>Q15</f>
        <v>0.48670249436391655</v>
      </c>
    </row>
    <row r="22" spans="1:20" ht="15" thickBot="1" x14ac:dyDescent="0.35">
      <c r="A22" s="118" t="s">
        <v>63</v>
      </c>
      <c r="B22" s="119"/>
      <c r="C22" s="119"/>
      <c r="D22" s="119"/>
      <c r="E22" s="120"/>
      <c r="F22" s="1"/>
      <c r="G22" s="86" t="s">
        <v>10</v>
      </c>
      <c r="H22" s="87" t="s">
        <v>9</v>
      </c>
      <c r="J22" s="86"/>
      <c r="K22" s="55" t="s">
        <v>10</v>
      </c>
      <c r="L22" s="87" t="s">
        <v>9</v>
      </c>
      <c r="N22" s="63"/>
      <c r="O22" s="64"/>
      <c r="P22" s="64"/>
      <c r="Q22" s="64"/>
      <c r="R22" s="67">
        <f>N16</f>
        <v>0.28038686501845922</v>
      </c>
      <c r="S22" s="68">
        <f>O16</f>
        <v>0.48670249436391655</v>
      </c>
    </row>
    <row r="23" spans="1:20" ht="15.6" thickTop="1" thickBot="1" x14ac:dyDescent="0.35">
      <c r="A23" s="118" t="s">
        <v>58</v>
      </c>
      <c r="B23" s="119"/>
      <c r="C23" s="119"/>
      <c r="D23" s="119"/>
      <c r="E23" s="120"/>
      <c r="F23" s="1"/>
      <c r="G23" s="91">
        <f>+K23</f>
        <v>0.8</v>
      </c>
      <c r="H23" s="89">
        <f>+L23+0.2</f>
        <v>1.0780291866635252</v>
      </c>
      <c r="J23" s="86" t="s">
        <v>11</v>
      </c>
      <c r="K23" s="114">
        <v>0.8</v>
      </c>
      <c r="L23" s="89">
        <f>+($E$6/$G$7)*K23+($D$1/$G$7)*$D$2</f>
        <v>0.87802918666352525</v>
      </c>
      <c r="N23" s="63"/>
      <c r="O23" s="64"/>
      <c r="P23" s="64"/>
      <c r="Q23" s="64"/>
      <c r="R23" s="67">
        <f>P16</f>
        <v>0.28038686501845922</v>
      </c>
      <c r="S23" s="68">
        <f>Q16</f>
        <v>0.35841605168198393</v>
      </c>
    </row>
    <row r="24" spans="1:20" ht="16.2" thickTop="1" x14ac:dyDescent="0.35">
      <c r="A24" s="118" t="s">
        <v>60</v>
      </c>
      <c r="B24" s="119"/>
      <c r="C24" s="119"/>
      <c r="D24" s="119"/>
      <c r="E24" s="120"/>
      <c r="F24" s="1"/>
      <c r="G24" s="91">
        <f>+K23</f>
        <v>0.8</v>
      </c>
      <c r="H24" s="89">
        <f>+L23-0.2</f>
        <v>0.6780291866635253</v>
      </c>
      <c r="J24" s="86"/>
      <c r="K24" s="58">
        <v>1</v>
      </c>
      <c r="L24" s="89">
        <f>+($E$6/$G$7)*K24+($D$1/$G$7)*$D$2</f>
        <v>0.97802918666352523</v>
      </c>
      <c r="N24" s="63"/>
      <c r="O24" s="64"/>
      <c r="P24" s="64"/>
      <c r="Q24" s="64"/>
      <c r="R24" s="67">
        <f>N17</f>
        <v>0.18838411205106043</v>
      </c>
      <c r="S24" s="68">
        <f>O17</f>
        <v>0.35841605168198393</v>
      </c>
    </row>
    <row r="25" spans="1:20" x14ac:dyDescent="0.3">
      <c r="A25" s="118" t="s">
        <v>61</v>
      </c>
      <c r="B25" s="119"/>
      <c r="C25" s="119"/>
      <c r="D25" s="119"/>
      <c r="E25" s="120"/>
      <c r="F25" s="1"/>
      <c r="G25" s="86"/>
      <c r="H25" s="87"/>
      <c r="J25" s="86"/>
      <c r="K25" s="58"/>
      <c r="L25" s="89"/>
      <c r="N25" s="63"/>
      <c r="O25" s="64"/>
      <c r="P25" s="64"/>
      <c r="Q25" s="64"/>
      <c r="R25" s="67">
        <f>P17</f>
        <v>0.18838411205106043</v>
      </c>
      <c r="S25" s="68">
        <f>Q17</f>
        <v>0.26060535474011537</v>
      </c>
    </row>
    <row r="26" spans="1:20" ht="15" thickBot="1" x14ac:dyDescent="0.35">
      <c r="A26" s="118" t="s">
        <v>62</v>
      </c>
      <c r="B26" s="119"/>
      <c r="C26" s="119"/>
      <c r="D26" s="119"/>
      <c r="E26" s="120"/>
      <c r="F26" s="1"/>
      <c r="G26" s="91">
        <f>+K27</f>
        <v>0.2</v>
      </c>
      <c r="H26" s="89">
        <f>+L27+0.2</f>
        <v>0.4780291525690043</v>
      </c>
      <c r="J26" s="86" t="s">
        <v>12</v>
      </c>
      <c r="K26" s="58">
        <v>0</v>
      </c>
      <c r="L26" s="89">
        <f>+($E$16/$G$17)*K26-($E$17/$G$17)*$F$17</f>
        <v>-2.1970847430995748E-2</v>
      </c>
      <c r="N26" s="63"/>
      <c r="O26" s="64"/>
      <c r="P26" s="64"/>
      <c r="Q26" s="64"/>
      <c r="R26" s="67">
        <f>N18</f>
        <v>0.12858630863140441</v>
      </c>
      <c r="S26" s="68">
        <f>O18</f>
        <v>0.26060535474011537</v>
      </c>
    </row>
    <row r="27" spans="1:20" ht="15.6" thickTop="1" thickBot="1" x14ac:dyDescent="0.35">
      <c r="A27" s="121" t="s">
        <v>64</v>
      </c>
      <c r="B27" s="122"/>
      <c r="C27" s="122"/>
      <c r="D27" s="122"/>
      <c r="E27" s="123"/>
      <c r="F27" s="1"/>
      <c r="G27" s="92">
        <f>+K27</f>
        <v>0.2</v>
      </c>
      <c r="H27" s="90">
        <f>+L27-0.2</f>
        <v>7.8029152569004279E-2</v>
      </c>
      <c r="J27" s="86"/>
      <c r="K27" s="114">
        <v>0.2</v>
      </c>
      <c r="L27" s="89">
        <f>+($E$16/$G$17)*K27-($E$17/$G$17)*$F$17</f>
        <v>0.27802915256900429</v>
      </c>
      <c r="N27" s="63"/>
      <c r="O27" s="64"/>
      <c r="P27" s="64"/>
      <c r="Q27" s="64"/>
      <c r="R27" s="67">
        <f>P18</f>
        <v>0.12858630863140441</v>
      </c>
      <c r="S27" s="68">
        <f>Q18</f>
        <v>0.17090864961063129</v>
      </c>
    </row>
    <row r="28" spans="1:20" ht="15" thickTop="1" x14ac:dyDescent="0.3">
      <c r="A28" s="1"/>
      <c r="B28" s="1"/>
      <c r="C28" s="1"/>
      <c r="D28" s="1"/>
      <c r="E28" s="1"/>
      <c r="F28" s="1"/>
      <c r="J28" s="86"/>
      <c r="K28" s="58"/>
      <c r="L28" s="89"/>
      <c r="N28" s="63"/>
      <c r="O28" s="64"/>
      <c r="P28" s="64"/>
      <c r="Q28" s="64"/>
      <c r="R28" s="67">
        <f>N19</f>
        <v>7.9920283014250137E-2</v>
      </c>
      <c r="S28" s="68">
        <f>O19</f>
        <v>0.17090864961063129</v>
      </c>
    </row>
    <row r="29" spans="1:20" x14ac:dyDescent="0.3">
      <c r="A29" s="1"/>
      <c r="B29" s="1"/>
      <c r="C29" s="1"/>
      <c r="D29" s="1"/>
      <c r="E29" s="1"/>
      <c r="F29" s="1"/>
      <c r="J29" s="86" t="s">
        <v>45</v>
      </c>
      <c r="K29" s="58">
        <f>+K23</f>
        <v>0.8</v>
      </c>
      <c r="L29" s="89">
        <f>+L23</f>
        <v>0.87802918666352525</v>
      </c>
      <c r="N29" s="63"/>
      <c r="O29" s="64"/>
      <c r="P29" s="64"/>
      <c r="Q29" s="64"/>
      <c r="R29" s="67">
        <f>P19</f>
        <v>7.9920283014250137E-2</v>
      </c>
      <c r="S29" s="68">
        <f>Q19</f>
        <v>9.7909611184899881E-2</v>
      </c>
    </row>
    <row r="30" spans="1:20" ht="15" thickBot="1" x14ac:dyDescent="0.35">
      <c r="A30" s="1"/>
      <c r="B30" s="1"/>
      <c r="C30" s="1"/>
      <c r="D30" s="1"/>
      <c r="E30" s="1"/>
      <c r="F30" s="1"/>
      <c r="J30" s="88"/>
      <c r="K30" s="113">
        <f>+K27</f>
        <v>0.2</v>
      </c>
      <c r="L30" s="90">
        <f>+L27</f>
        <v>0.27802915256900429</v>
      </c>
      <c r="N30" s="69"/>
      <c r="O30" s="70"/>
      <c r="P30" s="70"/>
      <c r="Q30" s="70"/>
      <c r="R30" s="71">
        <f>+N20</f>
        <v>4.3941694861991495E-2</v>
      </c>
      <c r="S30" s="72">
        <f>+S29</f>
        <v>9.7909611184899881E-2</v>
      </c>
    </row>
    <row r="31" spans="1:20" ht="15" thickTop="1" x14ac:dyDescent="0.3">
      <c r="A31" s="1"/>
      <c r="B31" s="1"/>
      <c r="C31" s="1"/>
      <c r="D31" s="1"/>
      <c r="E31" s="1"/>
      <c r="F31" s="1"/>
    </row>
    <row r="32" spans="1:20" x14ac:dyDescent="0.3">
      <c r="A32" s="1"/>
      <c r="B32" s="1"/>
      <c r="C32" s="1"/>
      <c r="D32" s="1"/>
      <c r="E32" s="1"/>
      <c r="F32" s="1"/>
    </row>
    <row r="33" spans="1:17" x14ac:dyDescent="0.3">
      <c r="A33" s="1"/>
      <c r="B33" s="1"/>
      <c r="C33" s="1"/>
      <c r="D33" s="1"/>
      <c r="E33" s="1"/>
      <c r="F33" s="1"/>
    </row>
    <row r="34" spans="1:17" x14ac:dyDescent="0.3">
      <c r="A34" s="1"/>
      <c r="B34" s="1"/>
      <c r="C34" s="1"/>
      <c r="D34" s="1"/>
      <c r="E34" s="1"/>
      <c r="F34" s="1"/>
    </row>
    <row r="35" spans="1:17" x14ac:dyDescent="0.3">
      <c r="A35" s="1"/>
      <c r="B35" s="1"/>
      <c r="C35" s="1"/>
      <c r="D35" s="1"/>
      <c r="E35" s="1"/>
      <c r="F35" s="1"/>
    </row>
    <row r="36" spans="1:17" x14ac:dyDescent="0.3">
      <c r="A36" s="1"/>
      <c r="B36" s="1"/>
      <c r="C36" s="1"/>
      <c r="D36" s="1"/>
      <c r="E36" s="1"/>
      <c r="F36" s="1"/>
    </row>
    <row r="37" spans="1:17" x14ac:dyDescent="0.3">
      <c r="A37" s="1"/>
      <c r="B37" s="1"/>
      <c r="C37" s="1"/>
      <c r="D37" s="1"/>
      <c r="E37" s="1"/>
      <c r="F37" s="1"/>
    </row>
    <row r="38" spans="1:17" x14ac:dyDescent="0.3">
      <c r="A38" s="1"/>
      <c r="B38" s="1"/>
      <c r="C38" s="1"/>
      <c r="D38" s="1"/>
      <c r="E38" s="1"/>
      <c r="F38" s="1"/>
    </row>
    <row r="44" spans="1:17" x14ac:dyDescent="0.3">
      <c r="Q44" s="42"/>
    </row>
  </sheetData>
  <mergeCells count="5">
    <mergeCell ref="J21:L21"/>
    <mergeCell ref="G21:H21"/>
    <mergeCell ref="N7:O7"/>
    <mergeCell ref="P7:Q7"/>
    <mergeCell ref="R7:S7"/>
  </mergeCells>
  <pageMargins left="0.7" right="0.7" top="0.75" bottom="0.75" header="0.3" footer="0.3"/>
  <ignoredErrors>
    <ignoredError sqref="E13 G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showGridLines="0" zoomScale="106" zoomScaleNormal="106" workbookViewId="0">
      <selection activeCell="H22" sqref="H22"/>
    </sheetView>
  </sheetViews>
  <sheetFormatPr defaultRowHeight="14.4" x14ac:dyDescent="0.3"/>
  <cols>
    <col min="3" max="3" width="9.5546875" bestFit="1" customWidth="1"/>
    <col min="12" max="12" width="12.5546875" customWidth="1"/>
  </cols>
  <sheetData>
    <row r="1" spans="1:19" ht="15.6" thickTop="1" thickBot="1" x14ac:dyDescent="0.35">
      <c r="A1" t="s">
        <v>52</v>
      </c>
      <c r="C1" s="73" t="s">
        <v>31</v>
      </c>
      <c r="D1" s="74"/>
    </row>
    <row r="2" spans="1:19" ht="16.2" thickTop="1" x14ac:dyDescent="0.35">
      <c r="C2" s="75" t="s">
        <v>49</v>
      </c>
      <c r="D2" s="76"/>
      <c r="N2" s="30" t="s">
        <v>0</v>
      </c>
      <c r="O2" s="31"/>
      <c r="P2" s="31"/>
      <c r="Q2" s="32"/>
    </row>
    <row r="3" spans="1:19" ht="15" thickBot="1" x14ac:dyDescent="0.35">
      <c r="C3" s="77" t="s">
        <v>13</v>
      </c>
      <c r="D3" s="78"/>
      <c r="N3" s="33"/>
      <c r="O3" s="34" t="s">
        <v>1</v>
      </c>
      <c r="P3" s="34" t="s">
        <v>2</v>
      </c>
      <c r="Q3" s="35" t="s">
        <v>3</v>
      </c>
    </row>
    <row r="4" spans="1:19" ht="15.6" thickTop="1" thickBot="1" x14ac:dyDescent="0.35">
      <c r="N4" s="36" t="s">
        <v>4</v>
      </c>
      <c r="O4" s="34">
        <v>6.8927199999999997</v>
      </c>
      <c r="P4" s="34">
        <v>1203.5309999999999</v>
      </c>
      <c r="Q4" s="35">
        <v>219.88800000000001</v>
      </c>
    </row>
    <row r="5" spans="1:19" ht="16.8" thickTop="1" thickBot="1" x14ac:dyDescent="0.4">
      <c r="A5" s="85" t="s">
        <v>32</v>
      </c>
      <c r="B5" s="85" t="s">
        <v>35</v>
      </c>
      <c r="C5" s="85" t="s">
        <v>36</v>
      </c>
      <c r="D5" s="85" t="s">
        <v>50</v>
      </c>
      <c r="E5" s="85" t="s">
        <v>39</v>
      </c>
      <c r="F5" s="85" t="s">
        <v>10</v>
      </c>
      <c r="G5" s="85" t="s">
        <v>40</v>
      </c>
      <c r="H5" s="85" t="s">
        <v>9</v>
      </c>
      <c r="I5" s="85" t="s">
        <v>6</v>
      </c>
      <c r="J5" s="85" t="s">
        <v>47</v>
      </c>
      <c r="K5" s="85" t="s">
        <v>48</v>
      </c>
      <c r="L5" s="85" t="s">
        <v>38</v>
      </c>
      <c r="N5" s="37" t="s">
        <v>5</v>
      </c>
      <c r="O5" s="38">
        <v>6.9580500000000001</v>
      </c>
      <c r="P5" s="38">
        <v>1346.7729999999999</v>
      </c>
      <c r="Q5" s="39">
        <v>219.69300000000001</v>
      </c>
    </row>
    <row r="6" spans="1:19" ht="15" thickTop="1" x14ac:dyDescent="0.3">
      <c r="A6" s="48" t="s">
        <v>33</v>
      </c>
      <c r="B6" s="79"/>
      <c r="C6" s="80"/>
      <c r="D6" s="48"/>
      <c r="E6" s="49"/>
      <c r="F6" s="50"/>
      <c r="G6" s="48"/>
      <c r="H6" s="48"/>
      <c r="I6" s="51"/>
      <c r="J6" s="52"/>
      <c r="K6" s="52"/>
      <c r="L6" s="53"/>
    </row>
    <row r="7" spans="1:19" x14ac:dyDescent="0.3">
      <c r="A7" s="48">
        <v>1</v>
      </c>
      <c r="B7" s="81"/>
      <c r="C7" s="82"/>
      <c r="D7" s="48"/>
      <c r="E7" s="49"/>
      <c r="F7" s="50"/>
      <c r="G7" s="49"/>
      <c r="H7" s="50"/>
      <c r="I7" s="51"/>
      <c r="J7" s="52"/>
      <c r="K7" s="52"/>
      <c r="L7" s="53"/>
      <c r="N7" s="145"/>
      <c r="O7" s="145"/>
      <c r="P7" s="145"/>
      <c r="Q7" s="145"/>
      <c r="R7" s="145"/>
      <c r="S7" s="145"/>
    </row>
    <row r="8" spans="1:19" x14ac:dyDescent="0.3">
      <c r="A8" s="48">
        <v>2</v>
      </c>
      <c r="B8" s="81"/>
      <c r="C8" s="82"/>
      <c r="D8" s="48"/>
      <c r="E8" s="49"/>
      <c r="F8" s="50"/>
      <c r="G8" s="49"/>
      <c r="H8" s="50"/>
      <c r="I8" s="51"/>
      <c r="J8" s="52"/>
      <c r="K8" s="52"/>
      <c r="L8" s="53"/>
      <c r="N8" s="94"/>
      <c r="O8" s="94"/>
      <c r="P8" s="94"/>
      <c r="Q8" s="94"/>
      <c r="R8" s="94"/>
      <c r="S8" s="94"/>
    </row>
    <row r="9" spans="1:19" x14ac:dyDescent="0.3">
      <c r="A9" s="48">
        <v>3</v>
      </c>
      <c r="B9" s="81"/>
      <c r="C9" s="82"/>
      <c r="D9" s="48"/>
      <c r="E9" s="49"/>
      <c r="F9" s="50"/>
      <c r="G9" s="49"/>
      <c r="H9" s="50"/>
      <c r="I9" s="51"/>
      <c r="J9" s="52"/>
      <c r="K9" s="52"/>
      <c r="L9" s="53"/>
      <c r="N9" s="97"/>
      <c r="O9" s="97"/>
      <c r="P9" s="97"/>
      <c r="Q9" s="97"/>
      <c r="R9" s="97"/>
      <c r="S9" s="97"/>
    </row>
    <row r="10" spans="1:19" x14ac:dyDescent="0.3">
      <c r="A10" s="48">
        <v>4</v>
      </c>
      <c r="B10" s="81"/>
      <c r="C10" s="82"/>
      <c r="D10" s="48"/>
      <c r="E10" s="49"/>
      <c r="F10" s="50"/>
      <c r="G10" s="49"/>
      <c r="H10" s="50"/>
      <c r="I10" s="51"/>
      <c r="J10" s="52"/>
      <c r="K10" s="52"/>
      <c r="L10" s="53"/>
      <c r="N10" s="97"/>
      <c r="O10" s="97"/>
      <c r="P10" s="97"/>
      <c r="Q10" s="97"/>
      <c r="R10" s="97"/>
      <c r="S10" s="97"/>
    </row>
    <row r="11" spans="1:19" x14ac:dyDescent="0.3">
      <c r="A11" s="48">
        <v>5</v>
      </c>
      <c r="B11" s="81"/>
      <c r="C11" s="82"/>
      <c r="D11" s="48"/>
      <c r="E11" s="49"/>
      <c r="F11" s="50"/>
      <c r="G11" s="49"/>
      <c r="H11" s="50"/>
      <c r="I11" s="51"/>
      <c r="J11" s="52"/>
      <c r="K11" s="52"/>
      <c r="L11" s="53"/>
      <c r="N11" s="97"/>
      <c r="O11" s="97"/>
      <c r="P11" s="97"/>
      <c r="Q11" s="97"/>
      <c r="R11" s="97"/>
      <c r="S11" s="97"/>
    </row>
    <row r="12" spans="1:19" x14ac:dyDescent="0.3">
      <c r="A12" s="48">
        <v>6</v>
      </c>
      <c r="B12" s="81"/>
      <c r="C12" s="82"/>
      <c r="D12" s="48"/>
      <c r="E12" s="49"/>
      <c r="F12" s="50"/>
      <c r="G12" s="49"/>
      <c r="H12" s="50"/>
      <c r="I12" s="51"/>
      <c r="J12" s="52"/>
      <c r="K12" s="52"/>
      <c r="L12" s="53"/>
      <c r="N12" s="97"/>
      <c r="O12" s="97"/>
      <c r="P12" s="97"/>
      <c r="Q12" s="97"/>
      <c r="R12" s="97"/>
      <c r="S12" s="97"/>
    </row>
    <row r="13" spans="1:19" x14ac:dyDescent="0.3">
      <c r="A13" s="48">
        <v>7</v>
      </c>
      <c r="B13" s="81"/>
      <c r="C13" s="82"/>
      <c r="D13" s="48"/>
      <c r="E13" s="49"/>
      <c r="F13" s="50"/>
      <c r="G13" s="49"/>
      <c r="H13" s="50"/>
      <c r="I13" s="51"/>
      <c r="J13" s="52"/>
      <c r="K13" s="52"/>
      <c r="L13" s="53"/>
      <c r="N13" s="97"/>
      <c r="O13" s="97"/>
      <c r="P13" s="97"/>
      <c r="Q13" s="97"/>
      <c r="R13" s="97"/>
      <c r="S13" s="97"/>
    </row>
    <row r="14" spans="1:19" x14ac:dyDescent="0.3">
      <c r="A14" s="48">
        <v>8</v>
      </c>
      <c r="B14" s="81"/>
      <c r="C14" s="82"/>
      <c r="D14" s="48"/>
      <c r="E14" s="49"/>
      <c r="F14" s="50"/>
      <c r="G14" s="49"/>
      <c r="H14" s="50"/>
      <c r="I14" s="51"/>
      <c r="J14" s="52"/>
      <c r="K14" s="52"/>
      <c r="L14" s="53"/>
      <c r="N14" s="97"/>
      <c r="O14" s="97"/>
      <c r="P14" s="97"/>
      <c r="Q14" s="97"/>
      <c r="R14" s="97"/>
      <c r="S14" s="97"/>
    </row>
    <row r="15" spans="1:19" ht="15" customHeight="1" x14ac:dyDescent="0.3">
      <c r="A15" s="48">
        <v>9</v>
      </c>
      <c r="B15" s="81"/>
      <c r="C15" s="82"/>
      <c r="D15" s="48"/>
      <c r="E15" s="49"/>
      <c r="F15" s="50"/>
      <c r="G15" s="49"/>
      <c r="H15" s="50"/>
      <c r="I15" s="51"/>
      <c r="J15" s="52"/>
      <c r="K15" s="52"/>
      <c r="L15" s="53"/>
      <c r="N15" s="97"/>
      <c r="O15" s="97"/>
      <c r="P15" s="97"/>
      <c r="Q15" s="97"/>
      <c r="R15" s="97"/>
      <c r="S15" s="97"/>
    </row>
    <row r="16" spans="1:19" x14ac:dyDescent="0.3">
      <c r="A16" s="48">
        <v>10</v>
      </c>
      <c r="B16" s="81"/>
      <c r="C16" s="82"/>
      <c r="D16" s="48"/>
      <c r="E16" s="49"/>
      <c r="F16" s="50"/>
      <c r="G16" s="49"/>
      <c r="H16" s="50"/>
      <c r="I16" s="51"/>
      <c r="J16" s="52"/>
      <c r="K16" s="52"/>
      <c r="L16" s="53"/>
      <c r="N16" s="97"/>
      <c r="O16" s="97"/>
      <c r="P16" s="97"/>
      <c r="Q16" s="97"/>
      <c r="R16" s="97"/>
      <c r="S16" s="97"/>
    </row>
    <row r="17" spans="1:20" ht="15" thickBot="1" x14ac:dyDescent="0.35">
      <c r="A17" s="55" t="s">
        <v>34</v>
      </c>
      <c r="B17" s="83"/>
      <c r="C17" s="84"/>
      <c r="D17" s="55"/>
      <c r="E17" s="56"/>
      <c r="F17" s="57"/>
      <c r="G17" s="56"/>
      <c r="H17" s="57"/>
      <c r="I17" s="58"/>
      <c r="J17" s="59"/>
      <c r="K17" s="59"/>
      <c r="L17" s="60"/>
      <c r="N17" s="97"/>
      <c r="O17" s="97"/>
      <c r="P17" s="97"/>
      <c r="Q17" s="97"/>
      <c r="R17" s="97"/>
      <c r="S17" s="97"/>
      <c r="T17" s="40"/>
    </row>
    <row r="18" spans="1:20" ht="16.2" thickTop="1" x14ac:dyDescent="0.35">
      <c r="A18" s="55"/>
      <c r="B18" s="55"/>
      <c r="C18" s="55"/>
      <c r="D18" s="55"/>
      <c r="E18" s="55" t="s">
        <v>46</v>
      </c>
      <c r="F18" s="57"/>
      <c r="G18" s="55"/>
      <c r="H18" s="55"/>
      <c r="I18" s="58"/>
      <c r="J18" s="55"/>
      <c r="K18" s="55"/>
      <c r="L18" s="55"/>
      <c r="N18" s="97"/>
      <c r="O18" s="97"/>
      <c r="P18" s="97"/>
      <c r="Q18" s="97"/>
      <c r="R18" s="97"/>
      <c r="S18" s="97"/>
    </row>
    <row r="19" spans="1:20" ht="15" thickBot="1" x14ac:dyDescent="0.35">
      <c r="A19" s="61"/>
      <c r="B19" s="61"/>
      <c r="C19" s="61"/>
      <c r="D19" s="61"/>
      <c r="E19" s="62" t="s">
        <v>41</v>
      </c>
      <c r="F19" s="54"/>
      <c r="G19" s="61"/>
      <c r="H19" s="61"/>
      <c r="I19" s="61"/>
      <c r="J19" s="61"/>
      <c r="K19" s="61"/>
      <c r="L19" s="61"/>
      <c r="N19" s="97"/>
      <c r="O19" s="97"/>
      <c r="P19" s="97"/>
      <c r="Q19" s="97"/>
      <c r="R19" s="97"/>
      <c r="S19" s="97"/>
    </row>
    <row r="20" spans="1:20" ht="15" thickTop="1" x14ac:dyDescent="0.3">
      <c r="N20" s="97"/>
      <c r="O20" s="97"/>
      <c r="P20" s="97"/>
      <c r="Q20" s="97"/>
      <c r="R20" s="97"/>
      <c r="S20" s="97"/>
    </row>
    <row r="21" spans="1:20" x14ac:dyDescent="0.3">
      <c r="F21" s="93"/>
      <c r="G21" s="145"/>
      <c r="H21" s="145"/>
      <c r="I21" s="93"/>
      <c r="J21" s="145"/>
      <c r="K21" s="145"/>
      <c r="L21" s="145"/>
      <c r="N21" s="94"/>
      <c r="O21" s="94"/>
      <c r="P21" s="94"/>
      <c r="Q21" s="94"/>
      <c r="R21" s="97"/>
      <c r="S21" s="97"/>
    </row>
    <row r="22" spans="1:20" x14ac:dyDescent="0.3">
      <c r="F22" s="93"/>
      <c r="G22" s="94"/>
      <c r="H22" s="94"/>
      <c r="I22" s="93"/>
      <c r="J22" s="94"/>
      <c r="K22" s="94"/>
      <c r="L22" s="94"/>
      <c r="N22" s="94"/>
      <c r="O22" s="94"/>
      <c r="P22" s="94"/>
      <c r="Q22" s="94"/>
      <c r="R22" s="97"/>
      <c r="S22" s="97"/>
    </row>
    <row r="23" spans="1:20" x14ac:dyDescent="0.3">
      <c r="F23" s="93"/>
      <c r="G23" s="95"/>
      <c r="H23" s="96"/>
      <c r="I23" s="93"/>
      <c r="J23" s="94"/>
      <c r="K23" s="95"/>
      <c r="L23" s="96"/>
      <c r="N23" s="94"/>
      <c r="O23" s="94"/>
      <c r="P23" s="94"/>
      <c r="Q23" s="94"/>
      <c r="R23" s="97"/>
      <c r="S23" s="97"/>
    </row>
    <row r="24" spans="1:20" x14ac:dyDescent="0.3">
      <c r="F24" s="93"/>
      <c r="G24" s="95"/>
      <c r="H24" s="96"/>
      <c r="I24" s="93"/>
      <c r="J24" s="94"/>
      <c r="K24" s="95"/>
      <c r="L24" s="96"/>
      <c r="N24" s="94"/>
      <c r="O24" s="94"/>
      <c r="P24" s="94"/>
      <c r="Q24" s="94"/>
      <c r="R24" s="97"/>
      <c r="S24" s="97"/>
    </row>
    <row r="25" spans="1:20" x14ac:dyDescent="0.3">
      <c r="A25" s="47"/>
      <c r="B25" s="47"/>
      <c r="C25" s="47"/>
      <c r="D25" s="47"/>
      <c r="F25" s="93"/>
      <c r="G25" s="94"/>
      <c r="H25" s="94"/>
      <c r="I25" s="93"/>
      <c r="J25" s="94"/>
      <c r="K25" s="95"/>
      <c r="L25" s="96"/>
      <c r="N25" s="94"/>
      <c r="O25" s="94"/>
      <c r="P25" s="94"/>
      <c r="Q25" s="94"/>
      <c r="R25" s="97"/>
      <c r="S25" s="97"/>
    </row>
    <row r="26" spans="1:20" x14ac:dyDescent="0.3">
      <c r="A26" s="47"/>
      <c r="B26" s="47"/>
      <c r="C26" s="47"/>
      <c r="D26" s="47"/>
      <c r="F26" s="93"/>
      <c r="G26" s="95"/>
      <c r="H26" s="96"/>
      <c r="I26" s="93"/>
      <c r="J26" s="94"/>
      <c r="K26" s="95"/>
      <c r="L26" s="96"/>
      <c r="N26" s="94"/>
      <c r="O26" s="94"/>
      <c r="P26" s="94"/>
      <c r="Q26" s="94"/>
      <c r="R26" s="97"/>
      <c r="S26" s="97"/>
    </row>
    <row r="27" spans="1:20" x14ac:dyDescent="0.3">
      <c r="F27" s="93"/>
      <c r="G27" s="95"/>
      <c r="H27" s="96"/>
      <c r="I27" s="93"/>
      <c r="J27" s="94"/>
      <c r="K27" s="95"/>
      <c r="L27" s="96"/>
      <c r="N27" s="94"/>
      <c r="O27" s="94"/>
      <c r="P27" s="94"/>
      <c r="Q27" s="94"/>
      <c r="R27" s="97"/>
      <c r="S27" s="97"/>
    </row>
    <row r="28" spans="1:20" x14ac:dyDescent="0.3">
      <c r="F28" s="93"/>
      <c r="G28" s="93"/>
      <c r="H28" s="93"/>
      <c r="I28" s="93"/>
      <c r="J28" s="94"/>
      <c r="K28" s="95"/>
      <c r="L28" s="96"/>
      <c r="N28" s="94"/>
      <c r="O28" s="94"/>
      <c r="P28" s="94"/>
      <c r="Q28" s="94"/>
      <c r="R28" s="97"/>
      <c r="S28" s="97"/>
    </row>
    <row r="29" spans="1:20" x14ac:dyDescent="0.3">
      <c r="F29" s="93"/>
      <c r="G29" s="93"/>
      <c r="H29" s="93"/>
      <c r="I29" s="93"/>
      <c r="J29" s="94"/>
      <c r="K29" s="95"/>
      <c r="L29" s="96"/>
      <c r="N29" s="94"/>
      <c r="O29" s="94"/>
      <c r="P29" s="94"/>
      <c r="Q29" s="94"/>
      <c r="R29" s="97"/>
      <c r="S29" s="97"/>
    </row>
    <row r="30" spans="1:20" x14ac:dyDescent="0.3">
      <c r="F30" s="93"/>
      <c r="G30" s="93"/>
      <c r="H30" s="93"/>
      <c r="I30" s="93"/>
      <c r="J30" s="94"/>
      <c r="K30" s="95"/>
      <c r="L30" s="96"/>
      <c r="N30" s="94"/>
      <c r="O30" s="94"/>
      <c r="P30" s="94"/>
      <c r="Q30" s="94"/>
      <c r="R30" s="97"/>
      <c r="S30" s="97"/>
    </row>
    <row r="31" spans="1:20" x14ac:dyDescent="0.3">
      <c r="F31" s="93"/>
      <c r="G31" s="93"/>
      <c r="H31" s="93"/>
      <c r="I31" s="93"/>
      <c r="J31" s="93"/>
      <c r="K31" s="93"/>
      <c r="L31" s="93"/>
      <c r="N31" s="93"/>
      <c r="O31" s="93"/>
      <c r="P31" s="93"/>
      <c r="Q31" s="93"/>
      <c r="R31" s="93"/>
      <c r="S31" s="93"/>
    </row>
    <row r="32" spans="1:20" x14ac:dyDescent="0.3">
      <c r="N32" s="93"/>
      <c r="O32" s="93"/>
      <c r="P32" s="93"/>
      <c r="Q32" s="93"/>
      <c r="R32" s="93"/>
      <c r="S32" s="93"/>
    </row>
    <row r="33" spans="14:19" x14ac:dyDescent="0.3">
      <c r="N33" s="93"/>
      <c r="O33" s="93"/>
      <c r="P33" s="93"/>
      <c r="Q33" s="93"/>
      <c r="R33" s="93"/>
      <c r="S33" s="93"/>
    </row>
    <row r="34" spans="14:19" x14ac:dyDescent="0.3">
      <c r="N34" s="93"/>
      <c r="O34" s="93"/>
      <c r="P34" s="93"/>
      <c r="Q34" s="93"/>
      <c r="R34" s="93"/>
      <c r="S34" s="93"/>
    </row>
    <row r="35" spans="14:19" x14ac:dyDescent="0.3">
      <c r="N35" s="93"/>
      <c r="O35" s="93"/>
      <c r="P35" s="93"/>
      <c r="Q35" s="93"/>
      <c r="R35" s="93"/>
      <c r="S35" s="93"/>
    </row>
    <row r="36" spans="14:19" x14ac:dyDescent="0.3">
      <c r="N36" s="93"/>
      <c r="O36" s="93"/>
      <c r="P36" s="93"/>
      <c r="Q36" s="93"/>
      <c r="R36" s="93"/>
      <c r="S36" s="93"/>
    </row>
    <row r="37" spans="14:19" x14ac:dyDescent="0.3">
      <c r="N37" s="93"/>
      <c r="O37" s="93"/>
      <c r="P37" s="93"/>
      <c r="Q37" s="93"/>
      <c r="R37" s="93"/>
      <c r="S37" s="93"/>
    </row>
    <row r="38" spans="14:19" x14ac:dyDescent="0.3">
      <c r="N38" s="93"/>
      <c r="O38" s="93"/>
      <c r="P38" s="93"/>
      <c r="Q38" s="93"/>
      <c r="R38" s="93"/>
      <c r="S38" s="93"/>
    </row>
    <row r="44" spans="14:19" x14ac:dyDescent="0.3">
      <c r="Q44" s="42"/>
    </row>
  </sheetData>
  <mergeCells count="5">
    <mergeCell ref="N7:O7"/>
    <mergeCell ref="P7:Q7"/>
    <mergeCell ref="R7:S7"/>
    <mergeCell ref="G21:H21"/>
    <mergeCell ref="J21:L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showGridLines="0" zoomScale="106" zoomScaleNormal="106" workbookViewId="0">
      <selection activeCell="G25" sqref="G25"/>
    </sheetView>
  </sheetViews>
  <sheetFormatPr defaultRowHeight="14.4" x14ac:dyDescent="0.3"/>
  <cols>
    <col min="3" max="3" width="9.5546875" bestFit="1" customWidth="1"/>
    <col min="12" max="12" width="12.5546875" customWidth="1"/>
  </cols>
  <sheetData>
    <row r="1" spans="1:19" ht="15.6" thickTop="1" thickBot="1" x14ac:dyDescent="0.35">
      <c r="C1" s="73" t="s">
        <v>31</v>
      </c>
      <c r="D1" s="74">
        <v>100</v>
      </c>
      <c r="F1" s="98" t="s">
        <v>54</v>
      </c>
      <c r="G1" s="99"/>
      <c r="I1" s="110" t="s">
        <v>59</v>
      </c>
      <c r="J1" s="111"/>
      <c r="K1" s="112"/>
    </row>
    <row r="2" spans="1:19" ht="16.8" thickTop="1" thickBot="1" x14ac:dyDescent="0.4">
      <c r="C2" s="75" t="s">
        <v>49</v>
      </c>
      <c r="D2" s="76">
        <v>0.95</v>
      </c>
      <c r="F2" s="100" t="s">
        <v>55</v>
      </c>
      <c r="G2" s="101"/>
      <c r="I2" s="107" t="s">
        <v>65</v>
      </c>
      <c r="J2" s="108"/>
      <c r="K2" s="109"/>
      <c r="N2" s="30" t="s">
        <v>0</v>
      </c>
      <c r="O2" s="31"/>
      <c r="P2" s="31"/>
      <c r="Q2" s="32"/>
    </row>
    <row r="3" spans="1:19" ht="17.399999999999999" thickTop="1" thickBot="1" x14ac:dyDescent="0.35">
      <c r="C3" s="77" t="s">
        <v>13</v>
      </c>
      <c r="D3" s="125">
        <v>1.8714946686076701</v>
      </c>
      <c r="F3" s="102" t="s">
        <v>56</v>
      </c>
      <c r="G3" s="103"/>
      <c r="N3" s="33"/>
      <c r="O3" s="34" t="s">
        <v>1</v>
      </c>
      <c r="P3" s="34" t="s">
        <v>2</v>
      </c>
      <c r="Q3" s="35" t="s">
        <v>3</v>
      </c>
    </row>
    <row r="4" spans="1:19" ht="15.6" thickTop="1" thickBot="1" x14ac:dyDescent="0.35">
      <c r="N4" s="36" t="s">
        <v>4</v>
      </c>
      <c r="O4" s="34">
        <v>6.8927199999999997</v>
      </c>
      <c r="P4" s="34">
        <v>1203.5309999999999</v>
      </c>
      <c r="Q4" s="35">
        <v>219.88800000000001</v>
      </c>
    </row>
    <row r="5" spans="1:19" ht="16.8" thickTop="1" thickBot="1" x14ac:dyDescent="0.4">
      <c r="A5" s="85" t="s">
        <v>32</v>
      </c>
      <c r="B5" s="85" t="s">
        <v>35</v>
      </c>
      <c r="C5" s="85" t="s">
        <v>36</v>
      </c>
      <c r="D5" s="85" t="s">
        <v>37</v>
      </c>
      <c r="E5" s="85" t="s">
        <v>39</v>
      </c>
      <c r="F5" s="85" t="s">
        <v>10</v>
      </c>
      <c r="G5" s="85" t="s">
        <v>40</v>
      </c>
      <c r="H5" s="85" t="s">
        <v>9</v>
      </c>
      <c r="I5" s="85" t="s">
        <v>6</v>
      </c>
      <c r="J5" s="85" t="s">
        <v>47</v>
      </c>
      <c r="K5" s="85" t="s">
        <v>48</v>
      </c>
      <c r="L5" s="85" t="s">
        <v>38</v>
      </c>
      <c r="N5" s="37" t="s">
        <v>5</v>
      </c>
      <c r="O5" s="38">
        <v>6.9580500000000001</v>
      </c>
      <c r="P5" s="38">
        <v>1346.7729999999999</v>
      </c>
      <c r="Q5" s="39">
        <v>219.69300000000001</v>
      </c>
    </row>
    <row r="6" spans="1:19" ht="15.6" thickTop="1" thickBot="1" x14ac:dyDescent="0.35">
      <c r="A6" s="48" t="s">
        <v>33</v>
      </c>
      <c r="B6" s="79"/>
      <c r="C6" s="80"/>
      <c r="D6" s="48"/>
      <c r="E6" s="49">
        <f>+D1*D3</f>
        <v>187.14946686076701</v>
      </c>
      <c r="F6" s="50">
        <f>+D2</f>
        <v>0.95</v>
      </c>
      <c r="G6" s="48"/>
      <c r="H6" s="48"/>
      <c r="I6" s="51">
        <v>81.11786788167845</v>
      </c>
      <c r="J6" s="52">
        <f t="shared" ref="J6:J17" si="0">(10^($O$4-$P$4/(I6+$Q$4)))/760</f>
        <v>1.0316740193812686</v>
      </c>
      <c r="K6" s="52">
        <f t="shared" ref="K6:K17" si="1">(10^($O$5-$P$5/(I6+$Q$5)))/760</f>
        <v>0.39819363175590233</v>
      </c>
      <c r="L6" s="53">
        <f>1-J6*F6-K6*(1-F6)</f>
        <v>-1.9775847626135601E-16</v>
      </c>
    </row>
    <row r="7" spans="1:19" ht="15" thickTop="1" x14ac:dyDescent="0.3">
      <c r="A7" s="48">
        <v>1</v>
      </c>
      <c r="B7" s="81"/>
      <c r="C7" s="82"/>
      <c r="D7" s="48">
        <f>+B7*C7</f>
        <v>0</v>
      </c>
      <c r="E7" s="49">
        <f>+E6</f>
        <v>187.14946686076701</v>
      </c>
      <c r="F7" s="50">
        <f>+H7/J7</f>
        <v>0.88056858606646893</v>
      </c>
      <c r="G7" s="49">
        <f>+E6+D1</f>
        <v>287.14946686076701</v>
      </c>
      <c r="H7" s="50">
        <f>+F6</f>
        <v>0.95</v>
      </c>
      <c r="I7" s="51">
        <v>82.586826966518018</v>
      </c>
      <c r="J7" s="52">
        <f t="shared" si="0"/>
        <v>1.0788483884528333</v>
      </c>
      <c r="K7" s="52">
        <f t="shared" si="1"/>
        <v>0.41865032283572234</v>
      </c>
      <c r="L7" s="53">
        <f>1-H7/J7-(1-H7)/K7</f>
        <v>-1.124100812432971E-15</v>
      </c>
      <c r="N7" s="126" t="s">
        <v>42</v>
      </c>
      <c r="O7" s="127"/>
      <c r="P7" s="127" t="s">
        <v>43</v>
      </c>
      <c r="Q7" s="127"/>
      <c r="R7" s="127" t="s">
        <v>44</v>
      </c>
      <c r="S7" s="128"/>
    </row>
    <row r="8" spans="1:19" x14ac:dyDescent="0.3">
      <c r="A8" s="48">
        <v>2</v>
      </c>
      <c r="B8" s="81"/>
      <c r="C8" s="82"/>
      <c r="D8" s="48">
        <f>+B8*C8</f>
        <v>0</v>
      </c>
      <c r="E8" s="49">
        <f t="shared" ref="E8:E16" si="2">+E7</f>
        <v>187.14946686076701</v>
      </c>
      <c r="F8" s="50">
        <f>+H8/J8</f>
        <v>0.78785447153005217</v>
      </c>
      <c r="G8" s="49">
        <f>+G7</f>
        <v>287.14946686076701</v>
      </c>
      <c r="H8" s="50">
        <f>+(G7*H7+E7*F7-E6*F6-D7)/G8</f>
        <v>0.90474812388438075</v>
      </c>
      <c r="I8" s="51">
        <v>84.662703801440983</v>
      </c>
      <c r="J8" s="52">
        <f t="shared" si="0"/>
        <v>1.148369599435433</v>
      </c>
      <c r="K8" s="52">
        <f t="shared" si="1"/>
        <v>0.44899309102995577</v>
      </c>
      <c r="L8" s="53">
        <f t="shared" ref="L8:L17" si="3">1-H8/J8-(1-H8)/K8</f>
        <v>1.0251518800519221E-9</v>
      </c>
      <c r="N8" s="63" t="s">
        <v>10</v>
      </c>
      <c r="O8" s="64" t="s">
        <v>9</v>
      </c>
      <c r="P8" s="64" t="s">
        <v>10</v>
      </c>
      <c r="Q8" s="64" t="s">
        <v>9</v>
      </c>
      <c r="R8" s="64" t="s">
        <v>10</v>
      </c>
      <c r="S8" s="65" t="s">
        <v>9</v>
      </c>
    </row>
    <row r="9" spans="1:19" x14ac:dyDescent="0.3">
      <c r="A9" s="48">
        <v>3</v>
      </c>
      <c r="B9" s="81">
        <v>100</v>
      </c>
      <c r="C9" s="82">
        <v>0.8</v>
      </c>
      <c r="D9" s="48">
        <f t="shared" ref="D9:D17" si="4">+B9*C9</f>
        <v>80</v>
      </c>
      <c r="E9" s="49">
        <f t="shared" si="2"/>
        <v>187.14946686076701</v>
      </c>
      <c r="F9" s="50">
        <f t="shared" ref="F9:F17" si="5">+H9/J9</f>
        <v>0.68152483383298168</v>
      </c>
      <c r="G9" s="49">
        <f>+G8</f>
        <v>287.14946686076701</v>
      </c>
      <c r="H9" s="50">
        <f>+(G8*H8+E8*F8-E7*F7-D8)/G9</f>
        <v>0.84432176371853773</v>
      </c>
      <c r="I9" s="51">
        <v>87.222951713870998</v>
      </c>
      <c r="J9" s="52">
        <f t="shared" si="0"/>
        <v>1.2388716035041094</v>
      </c>
      <c r="K9" s="52">
        <f t="shared" si="1"/>
        <v>0.48882378893294715</v>
      </c>
      <c r="L9" s="53">
        <f t="shared" si="3"/>
        <v>2.3021579087512123E-9</v>
      </c>
      <c r="N9" s="66"/>
      <c r="O9" s="67"/>
      <c r="P9" s="67">
        <f t="shared" ref="P9:P20" si="6">+F6</f>
        <v>0.95</v>
      </c>
      <c r="Q9" s="67">
        <f t="shared" ref="Q9:Q20" si="7">+H7</f>
        <v>0.95</v>
      </c>
      <c r="R9" s="67">
        <f>P9</f>
        <v>0.95</v>
      </c>
      <c r="S9" s="68">
        <f>Q9</f>
        <v>0.95</v>
      </c>
    </row>
    <row r="10" spans="1:19" x14ac:dyDescent="0.3">
      <c r="A10" s="48">
        <v>4</v>
      </c>
      <c r="B10" s="81"/>
      <c r="C10" s="82"/>
      <c r="D10" s="48">
        <f t="shared" si="4"/>
        <v>0</v>
      </c>
      <c r="E10" s="49">
        <f t="shared" si="2"/>
        <v>187.14946686076701</v>
      </c>
      <c r="F10" s="50">
        <f t="shared" si="5"/>
        <v>0.56047097566887016</v>
      </c>
      <c r="G10" s="49">
        <f t="shared" ref="G10:G16" si="8">+G9-B9</f>
        <v>187.14946686076701</v>
      </c>
      <c r="H10" s="50">
        <f t="shared" ref="H10:H17" si="9">+(G9*H9+E9*F9-E8*F8-D9)/G10</f>
        <v>0.76167467476819273</v>
      </c>
      <c r="I10" s="51">
        <v>90.405164453309695</v>
      </c>
      <c r="J10" s="52">
        <f t="shared" si="0"/>
        <v>1.3589903988501895</v>
      </c>
      <c r="K10" s="52">
        <f t="shared" si="1"/>
        <v>0.54222887964202182</v>
      </c>
      <c r="L10" s="53">
        <f t="shared" si="3"/>
        <v>9.592650618284182E-9</v>
      </c>
      <c r="N10" s="66">
        <f t="shared" ref="N10:N20" si="10">+F7</f>
        <v>0.88056858606646893</v>
      </c>
      <c r="O10" s="67">
        <f t="shared" ref="O10:O20" si="11">+H7</f>
        <v>0.95</v>
      </c>
      <c r="P10" s="67">
        <f t="shared" si="6"/>
        <v>0.88056858606646893</v>
      </c>
      <c r="Q10" s="67">
        <f t="shared" si="7"/>
        <v>0.90474812388438075</v>
      </c>
      <c r="R10" s="67">
        <f>N10</f>
        <v>0.88056858606646893</v>
      </c>
      <c r="S10" s="68">
        <f>O10</f>
        <v>0.95</v>
      </c>
    </row>
    <row r="11" spans="1:19" x14ac:dyDescent="0.3">
      <c r="A11" s="48">
        <v>5</v>
      </c>
      <c r="B11" s="81"/>
      <c r="C11" s="82"/>
      <c r="D11" s="48">
        <f t="shared" si="4"/>
        <v>0</v>
      </c>
      <c r="E11" s="49">
        <f t="shared" si="2"/>
        <v>187.14946686076701</v>
      </c>
      <c r="F11" s="50">
        <f t="shared" si="5"/>
        <v>0.41907244453225362</v>
      </c>
      <c r="G11" s="49">
        <f t="shared" si="8"/>
        <v>187.14946686076701</v>
      </c>
      <c r="H11" s="50">
        <f t="shared" si="9"/>
        <v>0.64062081660408121</v>
      </c>
      <c r="I11" s="51">
        <v>94.547348509321253</v>
      </c>
      <c r="J11" s="52">
        <f t="shared" si="0"/>
        <v>1.5286636593802012</v>
      </c>
      <c r="K11" s="52">
        <f t="shared" si="1"/>
        <v>0.61862996465854236</v>
      </c>
      <c r="L11" s="53">
        <f t="shared" si="3"/>
        <v>1.569963814507247E-8</v>
      </c>
      <c r="N11" s="66">
        <f t="shared" si="10"/>
        <v>0.78785447153005217</v>
      </c>
      <c r="O11" s="67">
        <f t="shared" si="11"/>
        <v>0.90474812388438075</v>
      </c>
      <c r="P11" s="67">
        <f t="shared" si="6"/>
        <v>0.78785447153005217</v>
      </c>
      <c r="Q11" s="67">
        <f t="shared" si="7"/>
        <v>0.84432176371853773</v>
      </c>
      <c r="R11" s="67">
        <f>P10</f>
        <v>0.88056858606646893</v>
      </c>
      <c r="S11" s="68">
        <f>Q10</f>
        <v>0.90474812388438075</v>
      </c>
    </row>
    <row r="12" spans="1:19" x14ac:dyDescent="0.3">
      <c r="A12" s="48">
        <v>6</v>
      </c>
      <c r="B12" s="81"/>
      <c r="C12" s="82"/>
      <c r="D12" s="48">
        <f t="shared" si="4"/>
        <v>0</v>
      </c>
      <c r="E12" s="49">
        <f t="shared" si="2"/>
        <v>187.14946686076701</v>
      </c>
      <c r="F12" s="50">
        <f t="shared" si="5"/>
        <v>0.29036656430356883</v>
      </c>
      <c r="G12" s="49">
        <f t="shared" si="8"/>
        <v>187.14946686076701</v>
      </c>
      <c r="H12" s="50">
        <f t="shared" si="9"/>
        <v>0.49922228546746467</v>
      </c>
      <c r="I12" s="51">
        <v>98.796544379359418</v>
      </c>
      <c r="J12" s="52">
        <f t="shared" si="0"/>
        <v>1.7192829576119653</v>
      </c>
      <c r="K12" s="52">
        <f t="shared" si="1"/>
        <v>0.70568508010805253</v>
      </c>
      <c r="L12" s="53">
        <f t="shared" si="3"/>
        <v>1.8966325843194909E-8</v>
      </c>
      <c r="N12" s="66">
        <f t="shared" si="10"/>
        <v>0.68152483383298168</v>
      </c>
      <c r="O12" s="67">
        <f t="shared" si="11"/>
        <v>0.84432176371853773</v>
      </c>
      <c r="P12" s="67">
        <f t="shared" si="6"/>
        <v>0.68152483383298168</v>
      </c>
      <c r="Q12" s="67">
        <f t="shared" si="7"/>
        <v>0.76167467476819273</v>
      </c>
      <c r="R12" s="67">
        <f>N11</f>
        <v>0.78785447153005217</v>
      </c>
      <c r="S12" s="68">
        <f>O11</f>
        <v>0.90474812388438075</v>
      </c>
    </row>
    <row r="13" spans="1:19" x14ac:dyDescent="0.3">
      <c r="A13" s="48">
        <v>7</v>
      </c>
      <c r="B13" s="81"/>
      <c r="C13" s="82"/>
      <c r="D13" s="48">
        <f t="shared" si="4"/>
        <v>0</v>
      </c>
      <c r="E13" s="49">
        <f t="shared" si="2"/>
        <v>187.14946686076701</v>
      </c>
      <c r="F13" s="50">
        <f t="shared" si="5"/>
        <v>0.19634654140223742</v>
      </c>
      <c r="G13" s="49">
        <f t="shared" si="8"/>
        <v>187.14946686076701</v>
      </c>
      <c r="H13" s="50">
        <f t="shared" si="9"/>
        <v>0.37051640523877999</v>
      </c>
      <c r="I13" s="51">
        <v>102.24573349036029</v>
      </c>
      <c r="J13" s="52">
        <f t="shared" si="0"/>
        <v>1.8870533832309095</v>
      </c>
      <c r="K13" s="52">
        <f t="shared" si="1"/>
        <v>0.783277421950204</v>
      </c>
      <c r="L13" s="53">
        <f t="shared" si="3"/>
        <v>1.8423358061347983E-8</v>
      </c>
      <c r="N13" s="66">
        <f t="shared" si="10"/>
        <v>0.56047097566887016</v>
      </c>
      <c r="O13" s="67">
        <f t="shared" si="11"/>
        <v>0.76167467476819273</v>
      </c>
      <c r="P13" s="67">
        <f t="shared" si="6"/>
        <v>0.56047097566887016</v>
      </c>
      <c r="Q13" s="67">
        <f t="shared" si="7"/>
        <v>0.64062081660408121</v>
      </c>
      <c r="R13" s="67">
        <f>P11</f>
        <v>0.78785447153005217</v>
      </c>
      <c r="S13" s="68">
        <f>Q11</f>
        <v>0.84432176371853773</v>
      </c>
    </row>
    <row r="14" spans="1:19" x14ac:dyDescent="0.3">
      <c r="A14" s="48">
        <v>8</v>
      </c>
      <c r="B14" s="81"/>
      <c r="C14" s="82"/>
      <c r="D14" s="48">
        <f t="shared" si="4"/>
        <v>0</v>
      </c>
      <c r="E14" s="49">
        <f t="shared" si="2"/>
        <v>187.14946686076701</v>
      </c>
      <c r="F14" s="50">
        <f t="shared" si="5"/>
        <v>0.13778699599152394</v>
      </c>
      <c r="G14" s="49">
        <f t="shared" si="8"/>
        <v>187.14946686076701</v>
      </c>
      <c r="H14" s="50">
        <f t="shared" si="9"/>
        <v>0.27649638233744855</v>
      </c>
      <c r="I14" s="51">
        <v>104.56415622437564</v>
      </c>
      <c r="J14" s="52">
        <f t="shared" si="0"/>
        <v>2.0066943208084558</v>
      </c>
      <c r="K14" s="52">
        <f t="shared" si="1"/>
        <v>0.83912400708438284</v>
      </c>
      <c r="L14" s="53">
        <f t="shared" si="3"/>
        <v>1.5756078886042246E-8</v>
      </c>
      <c r="N14" s="66">
        <f t="shared" si="10"/>
        <v>0.41907244453225362</v>
      </c>
      <c r="O14" s="67">
        <f t="shared" si="11"/>
        <v>0.64062081660408121</v>
      </c>
      <c r="P14" s="67">
        <f t="shared" si="6"/>
        <v>0.41907244453225362</v>
      </c>
      <c r="Q14" s="67">
        <f t="shared" si="7"/>
        <v>0.49922228546746467</v>
      </c>
      <c r="R14" s="67">
        <f>N12</f>
        <v>0.68152483383298168</v>
      </c>
      <c r="S14" s="68">
        <f>O12</f>
        <v>0.84432176371853773</v>
      </c>
    </row>
    <row r="15" spans="1:19" ht="15" customHeight="1" x14ac:dyDescent="0.3">
      <c r="A15" s="48">
        <v>9</v>
      </c>
      <c r="B15" s="81">
        <v>100</v>
      </c>
      <c r="C15" s="82">
        <v>0.2</v>
      </c>
      <c r="D15" s="48">
        <f t="shared" si="4"/>
        <v>20</v>
      </c>
      <c r="E15" s="49">
        <f t="shared" si="2"/>
        <v>187.14946686076701</v>
      </c>
      <c r="F15" s="50">
        <f t="shared" si="5"/>
        <v>0.10477205837483572</v>
      </c>
      <c r="G15" s="49">
        <f t="shared" si="8"/>
        <v>187.14946686076701</v>
      </c>
      <c r="H15" s="50">
        <f t="shared" si="9"/>
        <v>0.2179368369267351</v>
      </c>
      <c r="I15" s="51">
        <v>105.93475145821543</v>
      </c>
      <c r="J15" s="52">
        <f t="shared" si="0"/>
        <v>2.0801045651602799</v>
      </c>
      <c r="K15" s="52">
        <f t="shared" si="1"/>
        <v>0.87359111353446273</v>
      </c>
      <c r="L15" s="53">
        <f t="shared" si="3"/>
        <v>1.2955978179185479E-8</v>
      </c>
      <c r="N15" s="66">
        <f t="shared" si="10"/>
        <v>0.29036656430356883</v>
      </c>
      <c r="O15" s="67">
        <f t="shared" si="11"/>
        <v>0.49922228546746467</v>
      </c>
      <c r="P15" s="67">
        <f t="shared" si="6"/>
        <v>0.29036656430356883</v>
      </c>
      <c r="Q15" s="67">
        <f t="shared" si="7"/>
        <v>0.37051640523877999</v>
      </c>
      <c r="R15" s="67">
        <f>P12</f>
        <v>0.68152483383298168</v>
      </c>
      <c r="S15" s="68">
        <f>Q12</f>
        <v>0.76167467476819273</v>
      </c>
    </row>
    <row r="16" spans="1:19" x14ac:dyDescent="0.3">
      <c r="A16" s="48">
        <v>10</v>
      </c>
      <c r="B16" s="81"/>
      <c r="C16" s="82"/>
      <c r="D16" s="48">
        <f t="shared" si="4"/>
        <v>0</v>
      </c>
      <c r="E16" s="49">
        <f t="shared" si="2"/>
        <v>187.14946686076701</v>
      </c>
      <c r="F16" s="50">
        <f t="shared" si="5"/>
        <v>7.823399738741775E-2</v>
      </c>
      <c r="G16" s="49">
        <f t="shared" si="8"/>
        <v>87.149466860767006</v>
      </c>
      <c r="H16" s="50">
        <f t="shared" si="9"/>
        <v>0.16762047311309433</v>
      </c>
      <c r="I16" s="51">
        <v>107.07185263456972</v>
      </c>
      <c r="J16" s="52">
        <f t="shared" si="0"/>
        <v>2.1425528377775627</v>
      </c>
      <c r="K16" s="52">
        <f t="shared" si="1"/>
        <v>0.90302697776490137</v>
      </c>
      <c r="L16" s="53">
        <f t="shared" si="3"/>
        <v>4.5024976746965706E-8</v>
      </c>
      <c r="N16" s="66">
        <f t="shared" si="10"/>
        <v>0.19634654140223742</v>
      </c>
      <c r="O16" s="67">
        <f t="shared" si="11"/>
        <v>0.37051640523877999</v>
      </c>
      <c r="P16" s="67">
        <f t="shared" si="6"/>
        <v>0.19634654140223742</v>
      </c>
      <c r="Q16" s="67">
        <f t="shared" si="7"/>
        <v>0.27649638233744855</v>
      </c>
      <c r="R16" s="67">
        <f>N13</f>
        <v>0.56047097566887016</v>
      </c>
      <c r="S16" s="68">
        <f>O13</f>
        <v>0.76167467476819273</v>
      </c>
    </row>
    <row r="17" spans="1:20" ht="15" thickBot="1" x14ac:dyDescent="0.35">
      <c r="A17" s="48" t="s">
        <v>34</v>
      </c>
      <c r="B17" s="83"/>
      <c r="C17" s="84"/>
      <c r="D17" s="48">
        <f t="shared" si="4"/>
        <v>0</v>
      </c>
      <c r="E17" s="49">
        <f>+E16-G17</f>
        <v>100</v>
      </c>
      <c r="F17" s="50">
        <f t="shared" si="5"/>
        <v>5.0000056018566212E-2</v>
      </c>
      <c r="G17" s="49">
        <f>+G16</f>
        <v>87.149466860767006</v>
      </c>
      <c r="H17" s="50">
        <f t="shared" si="9"/>
        <v>0.11063120921721099</v>
      </c>
      <c r="I17" s="51">
        <v>108.31795845830813</v>
      </c>
      <c r="J17" s="52">
        <f t="shared" si="0"/>
        <v>2.2126217053863098</v>
      </c>
      <c r="K17" s="52">
        <f t="shared" si="1"/>
        <v>0.9361778056819543</v>
      </c>
      <c r="L17" s="53">
        <f t="shared" si="3"/>
        <v>7.7091903749604285E-8</v>
      </c>
      <c r="N17" s="66">
        <f t="shared" si="10"/>
        <v>0.13778699599152394</v>
      </c>
      <c r="O17" s="67">
        <f t="shared" si="11"/>
        <v>0.27649638233744855</v>
      </c>
      <c r="P17" s="67">
        <f t="shared" si="6"/>
        <v>0.13778699599152394</v>
      </c>
      <c r="Q17" s="67">
        <f t="shared" si="7"/>
        <v>0.2179368369267351</v>
      </c>
      <c r="R17" s="67">
        <f>P13</f>
        <v>0.56047097566887016</v>
      </c>
      <c r="S17" s="68">
        <f>Q13</f>
        <v>0.64062081660408121</v>
      </c>
    </row>
    <row r="18" spans="1:20" ht="16.2" thickTop="1" x14ac:dyDescent="0.35">
      <c r="A18" s="48"/>
      <c r="B18" s="48"/>
      <c r="C18" s="48"/>
      <c r="D18" s="48"/>
      <c r="E18" s="48" t="s">
        <v>46</v>
      </c>
      <c r="F18" s="50">
        <f>+(SUM(D7:D16)-D1*D2)/E17</f>
        <v>0.05</v>
      </c>
      <c r="G18" s="48"/>
      <c r="H18" s="48"/>
      <c r="I18" s="51"/>
      <c r="J18" s="48"/>
      <c r="K18" s="48"/>
      <c r="L18" s="48"/>
      <c r="N18" s="66">
        <f t="shared" si="10"/>
        <v>0.10477205837483572</v>
      </c>
      <c r="O18" s="67">
        <f t="shared" si="11"/>
        <v>0.2179368369267351</v>
      </c>
      <c r="P18" s="67">
        <f t="shared" si="6"/>
        <v>0.10477205837483572</v>
      </c>
      <c r="Q18" s="67">
        <f t="shared" si="7"/>
        <v>0.16762047311309433</v>
      </c>
      <c r="R18" s="67">
        <f>N14</f>
        <v>0.41907244453225362</v>
      </c>
      <c r="S18" s="68">
        <f>O14</f>
        <v>0.64062081660408121</v>
      </c>
    </row>
    <row r="19" spans="1:20" ht="15" thickBot="1" x14ac:dyDescent="0.35">
      <c r="A19" s="61"/>
      <c r="B19" s="61"/>
      <c r="C19" s="61"/>
      <c r="D19" s="61"/>
      <c r="E19" s="62" t="s">
        <v>41</v>
      </c>
      <c r="F19" s="54">
        <f>+F17-F18</f>
        <v>5.6018566209348197E-8</v>
      </c>
      <c r="G19" s="61"/>
      <c r="H19" s="124"/>
      <c r="I19" s="61"/>
      <c r="J19" s="61"/>
      <c r="K19" s="61"/>
      <c r="L19" s="61"/>
      <c r="N19" s="66">
        <f t="shared" si="10"/>
        <v>7.823399738741775E-2</v>
      </c>
      <c r="O19" s="67">
        <f t="shared" si="11"/>
        <v>0.16762047311309433</v>
      </c>
      <c r="P19" s="67">
        <f t="shared" si="6"/>
        <v>7.823399738741775E-2</v>
      </c>
      <c r="Q19" s="67">
        <f t="shared" si="7"/>
        <v>0.11063120921721099</v>
      </c>
      <c r="R19" s="67">
        <f>P14</f>
        <v>0.41907244453225362</v>
      </c>
      <c r="S19" s="68">
        <f>Q14</f>
        <v>0.49922228546746467</v>
      </c>
    </row>
    <row r="20" spans="1:20" ht="15.6" thickTop="1" thickBot="1" x14ac:dyDescent="0.35">
      <c r="I20" s="44"/>
      <c r="J20" s="44"/>
      <c r="K20" s="44"/>
      <c r="N20" s="66">
        <f t="shared" si="10"/>
        <v>5.0000056018566212E-2</v>
      </c>
      <c r="O20" s="67">
        <f t="shared" si="11"/>
        <v>0.11063120921721099</v>
      </c>
      <c r="P20" s="67">
        <f t="shared" si="6"/>
        <v>5.0000056018566212E-2</v>
      </c>
      <c r="Q20" s="67">
        <f t="shared" si="7"/>
        <v>0</v>
      </c>
      <c r="R20" s="67">
        <f>N15</f>
        <v>0.29036656430356883</v>
      </c>
      <c r="S20" s="68">
        <f>O15</f>
        <v>0.49922228546746467</v>
      </c>
    </row>
    <row r="21" spans="1:20" ht="15" thickTop="1" x14ac:dyDescent="0.3">
      <c r="A21" s="115" t="s">
        <v>57</v>
      </c>
      <c r="B21" s="116"/>
      <c r="C21" s="116"/>
      <c r="D21" s="116"/>
      <c r="E21" s="117"/>
      <c r="F21" s="1"/>
      <c r="G21" s="139" t="s">
        <v>53</v>
      </c>
      <c r="H21" s="141"/>
      <c r="J21" s="139" t="s">
        <v>51</v>
      </c>
      <c r="K21" s="140"/>
      <c r="L21" s="141"/>
      <c r="N21" s="100"/>
      <c r="O21" s="129"/>
      <c r="P21" s="64"/>
      <c r="Q21" s="64"/>
      <c r="R21" s="67">
        <f>P15</f>
        <v>0.29036656430356883</v>
      </c>
      <c r="S21" s="68">
        <f>Q15</f>
        <v>0.37051640523877999</v>
      </c>
      <c r="T21" s="45"/>
    </row>
    <row r="22" spans="1:20" ht="15" thickBot="1" x14ac:dyDescent="0.35">
      <c r="A22" s="118" t="s">
        <v>63</v>
      </c>
      <c r="B22" s="119"/>
      <c r="C22" s="119"/>
      <c r="D22" s="119"/>
      <c r="E22" s="120"/>
      <c r="F22" s="1"/>
      <c r="G22" s="86" t="s">
        <v>10</v>
      </c>
      <c r="H22" s="87" t="s">
        <v>9</v>
      </c>
      <c r="J22" s="86"/>
      <c r="K22" s="55" t="s">
        <v>10</v>
      </c>
      <c r="L22" s="87" t="s">
        <v>9</v>
      </c>
      <c r="N22" s="100"/>
      <c r="O22" s="129"/>
      <c r="P22" s="64"/>
      <c r="Q22" s="64"/>
      <c r="R22" s="67">
        <f>N16</f>
        <v>0.19634654140223742</v>
      </c>
      <c r="S22" s="68">
        <f>O16</f>
        <v>0.37051640523877999</v>
      </c>
      <c r="T22" s="41"/>
    </row>
    <row r="23" spans="1:20" ht="15.6" thickTop="1" thickBot="1" x14ac:dyDescent="0.35">
      <c r="A23" s="118" t="s">
        <v>58</v>
      </c>
      <c r="B23" s="119"/>
      <c r="C23" s="119"/>
      <c r="D23" s="119"/>
      <c r="E23" s="120"/>
      <c r="F23" s="1"/>
      <c r="G23" s="137">
        <f>+K23-0.1</f>
        <v>0.61985015906478913</v>
      </c>
      <c r="H23" s="134">
        <f>+L23</f>
        <v>0.8</v>
      </c>
      <c r="J23" s="86" t="s">
        <v>11</v>
      </c>
      <c r="K23" s="57">
        <f>+($G$7/$E$6)*L23-($D$1/$E$6)*$D$2</f>
        <v>0.71985015906478911</v>
      </c>
      <c r="L23" s="133">
        <v>0.8</v>
      </c>
      <c r="N23" s="100"/>
      <c r="O23" s="129"/>
      <c r="P23" s="64"/>
      <c r="Q23" s="64"/>
      <c r="R23" s="67">
        <f>P16</f>
        <v>0.19634654140223742</v>
      </c>
      <c r="S23" s="68">
        <f>Q16</f>
        <v>0.27649638233744855</v>
      </c>
      <c r="T23" s="41"/>
    </row>
    <row r="24" spans="1:20" ht="16.2" thickTop="1" x14ac:dyDescent="0.35">
      <c r="A24" s="118" t="s">
        <v>60</v>
      </c>
      <c r="B24" s="119"/>
      <c r="C24" s="119"/>
      <c r="D24" s="119"/>
      <c r="E24" s="120"/>
      <c r="F24" s="1"/>
      <c r="G24" s="137">
        <f>+K23+0.1</f>
        <v>0.81985015906478909</v>
      </c>
      <c r="H24" s="134">
        <f>+L23</f>
        <v>0.8</v>
      </c>
      <c r="J24" s="86"/>
      <c r="K24" s="57">
        <f>+($G$7/$E$6)*L24-($D$1/$E$6)*$D$2</f>
        <v>1.0267166136450703</v>
      </c>
      <c r="L24" s="134">
        <v>1</v>
      </c>
      <c r="N24" s="100"/>
      <c r="O24" s="129"/>
      <c r="P24" s="64"/>
      <c r="Q24" s="64"/>
      <c r="R24" s="67">
        <f>N17</f>
        <v>0.13778699599152394</v>
      </c>
      <c r="S24" s="68">
        <f>O17</f>
        <v>0.27649638233744855</v>
      </c>
      <c r="T24" s="41"/>
    </row>
    <row r="25" spans="1:20" x14ac:dyDescent="0.3">
      <c r="A25" s="118" t="s">
        <v>61</v>
      </c>
      <c r="B25" s="119"/>
      <c r="C25" s="119"/>
      <c r="D25" s="119"/>
      <c r="E25" s="120"/>
      <c r="F25" s="1"/>
      <c r="G25" s="137"/>
      <c r="H25" s="134"/>
      <c r="J25" s="86"/>
      <c r="K25" s="57"/>
      <c r="L25" s="134"/>
      <c r="N25" s="100"/>
      <c r="O25" s="129"/>
      <c r="P25" s="64"/>
      <c r="Q25" s="64"/>
      <c r="R25" s="67">
        <f>P17</f>
        <v>0.13778699599152394</v>
      </c>
      <c r="S25" s="68">
        <f>Q17</f>
        <v>0.2179368369267351</v>
      </c>
      <c r="T25" s="41"/>
    </row>
    <row r="26" spans="1:20" ht="15" thickBot="1" x14ac:dyDescent="0.35">
      <c r="A26" s="118" t="s">
        <v>62</v>
      </c>
      <c r="B26" s="119"/>
      <c r="C26" s="119"/>
      <c r="D26" s="119"/>
      <c r="E26" s="120"/>
      <c r="F26" s="1"/>
      <c r="G26" s="137">
        <f>+K27-0.1</f>
        <v>5.0506307204306683E-2</v>
      </c>
      <c r="H26" s="134">
        <f>+L27</f>
        <v>0.2</v>
      </c>
      <c r="J26" s="86" t="s">
        <v>12</v>
      </c>
      <c r="K26" s="57">
        <f>+($G$16/$E$16)*L26+($E$17/$G$16)*$F$17</f>
        <v>5.7372761784587882E-2</v>
      </c>
      <c r="L26" s="134">
        <v>0</v>
      </c>
      <c r="N26" s="100"/>
      <c r="O26" s="129"/>
      <c r="P26" s="64"/>
      <c r="Q26" s="64"/>
      <c r="R26" s="67">
        <f>N18</f>
        <v>0.10477205837483572</v>
      </c>
      <c r="S26" s="68">
        <f>O18</f>
        <v>0.2179368369267351</v>
      </c>
      <c r="T26" s="41"/>
    </row>
    <row r="27" spans="1:20" ht="15.6" thickTop="1" thickBot="1" x14ac:dyDescent="0.35">
      <c r="A27" s="121" t="s">
        <v>64</v>
      </c>
      <c r="B27" s="122"/>
      <c r="C27" s="122"/>
      <c r="D27" s="122"/>
      <c r="E27" s="123"/>
      <c r="F27" s="1"/>
      <c r="G27" s="138">
        <f>+K27+0.1</f>
        <v>0.25050630720430667</v>
      </c>
      <c r="H27" s="136">
        <f>+L27</f>
        <v>0.2</v>
      </c>
      <c r="J27" s="86"/>
      <c r="K27" s="57">
        <f>+($G$16/$E$16)*L27+($E$17/$G$16)*$F$17</f>
        <v>0.15050630720430669</v>
      </c>
      <c r="L27" s="133">
        <v>0.2</v>
      </c>
      <c r="N27" s="100"/>
      <c r="O27" s="129"/>
      <c r="P27" s="64"/>
      <c r="Q27" s="64"/>
      <c r="R27" s="67">
        <f>P18</f>
        <v>0.10477205837483572</v>
      </c>
      <c r="S27" s="68">
        <f>Q18</f>
        <v>0.16762047311309433</v>
      </c>
      <c r="T27" s="41"/>
    </row>
    <row r="28" spans="1:20" ht="15" thickTop="1" x14ac:dyDescent="0.3">
      <c r="A28" s="1"/>
      <c r="B28" s="1"/>
      <c r="C28" s="1"/>
      <c r="D28" s="1"/>
      <c r="E28" s="1"/>
      <c r="F28" s="1"/>
      <c r="J28" s="86"/>
      <c r="K28" s="57"/>
      <c r="L28" s="134"/>
      <c r="N28" s="100"/>
      <c r="O28" s="129"/>
      <c r="P28" s="64"/>
      <c r="Q28" s="64"/>
      <c r="R28" s="67">
        <f>N19</f>
        <v>7.823399738741775E-2</v>
      </c>
      <c r="S28" s="68">
        <f>O19</f>
        <v>0.16762047311309433</v>
      </c>
      <c r="T28" s="41"/>
    </row>
    <row r="29" spans="1:20" x14ac:dyDescent="0.3">
      <c r="A29" s="1"/>
      <c r="B29" s="1"/>
      <c r="C29" s="1"/>
      <c r="D29" s="1"/>
      <c r="E29" s="1"/>
      <c r="F29" s="1"/>
      <c r="J29" s="86" t="s">
        <v>45</v>
      </c>
      <c r="K29" s="57">
        <f>+K23</f>
        <v>0.71985015906478911</v>
      </c>
      <c r="L29" s="134">
        <f>+L23</f>
        <v>0.8</v>
      </c>
      <c r="N29" s="100"/>
      <c r="O29" s="129"/>
      <c r="P29" s="64"/>
      <c r="Q29" s="64"/>
      <c r="R29" s="67">
        <f>P19</f>
        <v>7.823399738741775E-2</v>
      </c>
      <c r="S29" s="68">
        <f>Q19</f>
        <v>0.11063120921721099</v>
      </c>
      <c r="T29" s="41"/>
    </row>
    <row r="30" spans="1:20" ht="15" thickBot="1" x14ac:dyDescent="0.35">
      <c r="A30" s="1"/>
      <c r="B30" s="1"/>
      <c r="C30" s="1"/>
      <c r="D30" s="1"/>
      <c r="E30" s="1"/>
      <c r="F30" s="1"/>
      <c r="J30" s="88"/>
      <c r="K30" s="135">
        <f>+K27</f>
        <v>0.15050630720430669</v>
      </c>
      <c r="L30" s="136">
        <f>+L27</f>
        <v>0.2</v>
      </c>
      <c r="N30" s="100"/>
      <c r="O30" s="129"/>
      <c r="P30" s="129"/>
      <c r="Q30" s="129"/>
      <c r="R30" s="67">
        <f>+N20</f>
        <v>5.0000056018566212E-2</v>
      </c>
      <c r="S30" s="68">
        <f>+S29</f>
        <v>0.11063120921721099</v>
      </c>
      <c r="T30" s="41"/>
    </row>
    <row r="31" spans="1:20" ht="15.6" thickTop="1" thickBot="1" x14ac:dyDescent="0.35">
      <c r="A31" s="1"/>
      <c r="B31" s="1"/>
      <c r="C31" s="1"/>
      <c r="D31" s="1"/>
      <c r="E31" s="1"/>
      <c r="F31" s="1"/>
      <c r="N31" s="102"/>
      <c r="O31" s="130"/>
      <c r="P31" s="130"/>
      <c r="Q31" s="130"/>
      <c r="R31" s="71">
        <f>+R30</f>
        <v>5.0000056018566212E-2</v>
      </c>
      <c r="S31" s="72">
        <f>+R31</f>
        <v>5.0000056018566212E-2</v>
      </c>
      <c r="T31" s="41"/>
    </row>
    <row r="32" spans="1:20" ht="15" thickTop="1" x14ac:dyDescent="0.3">
      <c r="A32" s="1"/>
      <c r="B32" s="1"/>
      <c r="C32" s="1"/>
      <c r="D32" s="1"/>
      <c r="E32" s="1"/>
      <c r="F32" s="1"/>
      <c r="S32" s="41"/>
      <c r="T32" s="41"/>
    </row>
    <row r="33" spans="9:20" x14ac:dyDescent="0.3">
      <c r="I33" s="2"/>
      <c r="J33" s="43"/>
      <c r="K33" s="44"/>
      <c r="S33" s="41"/>
      <c r="T33" s="41"/>
    </row>
    <row r="34" spans="9:20" x14ac:dyDescent="0.3">
      <c r="I34" s="2"/>
      <c r="J34" s="43"/>
      <c r="S34" s="41"/>
      <c r="T34" s="41"/>
    </row>
    <row r="35" spans="9:20" x14ac:dyDescent="0.3">
      <c r="I35" s="44"/>
      <c r="J35" s="44"/>
      <c r="S35" s="41"/>
      <c r="T35" s="41"/>
    </row>
    <row r="36" spans="9:20" x14ac:dyDescent="0.3">
      <c r="I36" s="44"/>
      <c r="J36" s="44"/>
      <c r="S36" s="41"/>
      <c r="T36" s="41"/>
    </row>
    <row r="37" spans="9:20" x14ac:dyDescent="0.3">
      <c r="S37" s="41"/>
      <c r="T37" s="41"/>
    </row>
    <row r="38" spans="9:20" x14ac:dyDescent="0.3">
      <c r="I38" s="2"/>
      <c r="J38" s="43"/>
      <c r="K38" s="44"/>
      <c r="S38" s="41"/>
      <c r="T38" s="41"/>
    </row>
    <row r="39" spans="9:20" x14ac:dyDescent="0.3">
      <c r="I39" s="2"/>
      <c r="J39" s="43"/>
      <c r="K39" s="44"/>
      <c r="S39" s="41"/>
      <c r="T39" s="41"/>
    </row>
    <row r="40" spans="9:20" x14ac:dyDescent="0.3">
      <c r="I40" s="44"/>
      <c r="J40" s="44"/>
      <c r="S40" s="41"/>
      <c r="T40" s="41"/>
    </row>
    <row r="41" spans="9:20" x14ac:dyDescent="0.3">
      <c r="I41" s="44"/>
      <c r="J41" s="44"/>
      <c r="S41" s="41"/>
      <c r="T41" s="41"/>
    </row>
    <row r="42" spans="9:20" x14ac:dyDescent="0.3">
      <c r="S42" s="41"/>
      <c r="T42" s="41"/>
    </row>
    <row r="43" spans="9:20" x14ac:dyDescent="0.3">
      <c r="I43" s="46"/>
      <c r="J43" s="46"/>
      <c r="S43" s="41"/>
      <c r="T43" s="41"/>
    </row>
    <row r="44" spans="9:20" x14ac:dyDescent="0.3">
      <c r="I44" s="46"/>
      <c r="J44" s="46"/>
    </row>
  </sheetData>
  <mergeCells count="2">
    <mergeCell ref="G21:H21"/>
    <mergeCell ref="J21:L21"/>
  </mergeCells>
  <pageMargins left="0.7" right="0.7" top="0.75" bottom="0.75" header="0.3" footer="0.3"/>
  <pageSetup orientation="portrait" r:id="rId1"/>
  <ignoredErrors>
    <ignoredError sqref="F8:F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showGridLines="0" zoomScale="106" zoomScaleNormal="106" workbookViewId="0">
      <selection activeCell="N33" sqref="N33"/>
    </sheetView>
  </sheetViews>
  <sheetFormatPr defaultRowHeight="14.4" x14ac:dyDescent="0.3"/>
  <cols>
    <col min="3" max="3" width="9.5546875" bestFit="1" customWidth="1"/>
    <col min="12" max="12" width="12.5546875" customWidth="1"/>
  </cols>
  <sheetData>
    <row r="1" spans="1:19" ht="15.6" thickTop="1" thickBot="1" x14ac:dyDescent="0.35">
      <c r="C1" s="73" t="s">
        <v>31</v>
      </c>
      <c r="D1" s="74"/>
      <c r="F1" s="98" t="s">
        <v>54</v>
      </c>
      <c r="G1" s="99"/>
      <c r="I1" s="110" t="s">
        <v>59</v>
      </c>
      <c r="J1" s="111"/>
      <c r="K1" s="112"/>
    </row>
    <row r="2" spans="1:19" ht="16.8" thickTop="1" thickBot="1" x14ac:dyDescent="0.4">
      <c r="C2" s="75" t="s">
        <v>49</v>
      </c>
      <c r="D2" s="76"/>
      <c r="F2" s="100" t="s">
        <v>55</v>
      </c>
      <c r="G2" s="101"/>
      <c r="I2" s="107" t="s">
        <v>65</v>
      </c>
      <c r="J2" s="108"/>
      <c r="K2" s="109"/>
      <c r="N2" s="30" t="s">
        <v>0</v>
      </c>
      <c r="O2" s="31"/>
      <c r="P2" s="31"/>
      <c r="Q2" s="32"/>
    </row>
    <row r="3" spans="1:19" ht="17.399999999999999" thickTop="1" thickBot="1" x14ac:dyDescent="0.35">
      <c r="C3" s="77" t="s">
        <v>13</v>
      </c>
      <c r="D3" s="125"/>
      <c r="F3" s="102" t="s">
        <v>56</v>
      </c>
      <c r="G3" s="103"/>
      <c r="N3" s="33"/>
      <c r="O3" s="34" t="s">
        <v>1</v>
      </c>
      <c r="P3" s="34" t="s">
        <v>2</v>
      </c>
      <c r="Q3" s="35" t="s">
        <v>3</v>
      </c>
    </row>
    <row r="4" spans="1:19" ht="15.6" thickTop="1" thickBot="1" x14ac:dyDescent="0.35">
      <c r="N4" s="36" t="s">
        <v>4</v>
      </c>
      <c r="O4" s="34">
        <v>6.8927199999999997</v>
      </c>
      <c r="P4" s="34">
        <v>1203.5309999999999</v>
      </c>
      <c r="Q4" s="35">
        <v>219.88800000000001</v>
      </c>
    </row>
    <row r="5" spans="1:19" ht="16.8" thickTop="1" thickBot="1" x14ac:dyDescent="0.4">
      <c r="A5" s="85" t="s">
        <v>32</v>
      </c>
      <c r="B5" s="85" t="s">
        <v>35</v>
      </c>
      <c r="C5" s="85" t="s">
        <v>36</v>
      </c>
      <c r="D5" s="85" t="s">
        <v>37</v>
      </c>
      <c r="E5" s="85" t="s">
        <v>39</v>
      </c>
      <c r="F5" s="85" t="s">
        <v>10</v>
      </c>
      <c r="G5" s="85" t="s">
        <v>40</v>
      </c>
      <c r="H5" s="85" t="s">
        <v>9</v>
      </c>
      <c r="I5" s="85" t="s">
        <v>6</v>
      </c>
      <c r="J5" s="85" t="s">
        <v>47</v>
      </c>
      <c r="K5" s="85" t="s">
        <v>48</v>
      </c>
      <c r="L5" s="85" t="s">
        <v>38</v>
      </c>
      <c r="N5" s="37" t="s">
        <v>5</v>
      </c>
      <c r="O5" s="38">
        <v>6.9580500000000001</v>
      </c>
      <c r="P5" s="38">
        <v>1346.7729999999999</v>
      </c>
      <c r="Q5" s="39">
        <v>219.69300000000001</v>
      </c>
    </row>
    <row r="6" spans="1:19" ht="15" thickTop="1" x14ac:dyDescent="0.3">
      <c r="A6" s="48" t="s">
        <v>33</v>
      </c>
      <c r="B6" s="79"/>
      <c r="C6" s="80"/>
      <c r="D6" s="48"/>
      <c r="E6" s="49"/>
      <c r="F6" s="50"/>
      <c r="G6" s="48"/>
      <c r="H6" s="48"/>
      <c r="I6" s="51"/>
      <c r="J6" s="52"/>
      <c r="K6" s="52"/>
      <c r="L6" s="53"/>
    </row>
    <row r="7" spans="1:19" x14ac:dyDescent="0.3">
      <c r="A7" s="48">
        <v>1</v>
      </c>
      <c r="B7" s="81"/>
      <c r="C7" s="82"/>
      <c r="D7" s="48"/>
      <c r="E7" s="49"/>
      <c r="F7" s="50"/>
      <c r="G7" s="49"/>
      <c r="H7" s="50"/>
      <c r="I7" s="51"/>
      <c r="J7" s="52"/>
      <c r="K7" s="52"/>
      <c r="L7" s="53"/>
      <c r="N7" s="148"/>
      <c r="O7" s="148"/>
      <c r="P7" s="148"/>
      <c r="Q7" s="148"/>
      <c r="R7" s="148"/>
      <c r="S7" s="148"/>
    </row>
    <row r="8" spans="1:19" x14ac:dyDescent="0.3">
      <c r="A8" s="48">
        <v>2</v>
      </c>
      <c r="B8" s="81"/>
      <c r="C8" s="82"/>
      <c r="D8" s="48"/>
      <c r="E8" s="49"/>
      <c r="F8" s="50"/>
      <c r="G8" s="49"/>
      <c r="H8" s="50"/>
      <c r="I8" s="51"/>
      <c r="J8" s="52"/>
      <c r="K8" s="52"/>
      <c r="L8" s="53"/>
      <c r="N8" s="131"/>
      <c r="O8" s="131"/>
      <c r="P8" s="131"/>
      <c r="Q8" s="131"/>
      <c r="R8" s="131"/>
      <c r="S8" s="131"/>
    </row>
    <row r="9" spans="1:19" x14ac:dyDescent="0.3">
      <c r="A9" s="48">
        <v>3</v>
      </c>
      <c r="B9" s="81"/>
      <c r="C9" s="82"/>
      <c r="D9" s="48"/>
      <c r="E9" s="49"/>
      <c r="F9" s="50"/>
      <c r="G9" s="49"/>
      <c r="H9" s="50"/>
      <c r="I9" s="51"/>
      <c r="J9" s="52"/>
      <c r="K9" s="52"/>
      <c r="L9" s="53"/>
      <c r="N9" s="97"/>
      <c r="O9" s="97"/>
      <c r="P9" s="97"/>
      <c r="Q9" s="97"/>
      <c r="R9" s="97"/>
      <c r="S9" s="97"/>
    </row>
    <row r="10" spans="1:19" x14ac:dyDescent="0.3">
      <c r="A10" s="48">
        <v>4</v>
      </c>
      <c r="B10" s="81"/>
      <c r="C10" s="82"/>
      <c r="D10" s="48"/>
      <c r="E10" s="49"/>
      <c r="F10" s="50"/>
      <c r="G10" s="49"/>
      <c r="H10" s="50"/>
      <c r="I10" s="51"/>
      <c r="J10" s="52"/>
      <c r="K10" s="52"/>
      <c r="L10" s="53"/>
      <c r="N10" s="97"/>
      <c r="O10" s="97"/>
      <c r="P10" s="97"/>
      <c r="Q10" s="97"/>
      <c r="R10" s="97"/>
      <c r="S10" s="97"/>
    </row>
    <row r="11" spans="1:19" x14ac:dyDescent="0.3">
      <c r="A11" s="48">
        <v>5</v>
      </c>
      <c r="B11" s="81"/>
      <c r="C11" s="82"/>
      <c r="D11" s="48"/>
      <c r="E11" s="49"/>
      <c r="F11" s="50"/>
      <c r="G11" s="49"/>
      <c r="H11" s="50"/>
      <c r="I11" s="51"/>
      <c r="J11" s="52"/>
      <c r="K11" s="52"/>
      <c r="L11" s="53"/>
      <c r="N11" s="97"/>
      <c r="O11" s="97"/>
      <c r="P11" s="97"/>
      <c r="Q11" s="97"/>
      <c r="R11" s="97"/>
      <c r="S11" s="97"/>
    </row>
    <row r="12" spans="1:19" x14ac:dyDescent="0.3">
      <c r="A12" s="48">
        <v>6</v>
      </c>
      <c r="B12" s="81"/>
      <c r="C12" s="82"/>
      <c r="D12" s="48"/>
      <c r="E12" s="49"/>
      <c r="F12" s="50"/>
      <c r="G12" s="49"/>
      <c r="H12" s="50"/>
      <c r="I12" s="51"/>
      <c r="J12" s="52"/>
      <c r="K12" s="52"/>
      <c r="L12" s="53"/>
      <c r="N12" s="97"/>
      <c r="O12" s="97"/>
      <c r="P12" s="97"/>
      <c r="Q12" s="97"/>
      <c r="R12" s="97"/>
      <c r="S12" s="97"/>
    </row>
    <row r="13" spans="1:19" x14ac:dyDescent="0.3">
      <c r="A13" s="48">
        <v>7</v>
      </c>
      <c r="B13" s="81"/>
      <c r="C13" s="82"/>
      <c r="D13" s="48"/>
      <c r="E13" s="49"/>
      <c r="F13" s="50"/>
      <c r="G13" s="49"/>
      <c r="H13" s="50"/>
      <c r="I13" s="51"/>
      <c r="J13" s="52"/>
      <c r="K13" s="52"/>
      <c r="L13" s="53"/>
      <c r="N13" s="97"/>
      <c r="O13" s="97"/>
      <c r="P13" s="97"/>
      <c r="Q13" s="97"/>
      <c r="R13" s="97"/>
      <c r="S13" s="97"/>
    </row>
    <row r="14" spans="1:19" x14ac:dyDescent="0.3">
      <c r="A14" s="48">
        <v>8</v>
      </c>
      <c r="B14" s="81"/>
      <c r="C14" s="82"/>
      <c r="D14" s="48"/>
      <c r="E14" s="49"/>
      <c r="F14" s="50"/>
      <c r="G14" s="49"/>
      <c r="H14" s="50"/>
      <c r="I14" s="51"/>
      <c r="J14" s="52"/>
      <c r="K14" s="52"/>
      <c r="L14" s="53"/>
      <c r="N14" s="97"/>
      <c r="O14" s="97"/>
      <c r="P14" s="97"/>
      <c r="Q14" s="97"/>
      <c r="R14" s="97"/>
      <c r="S14" s="97"/>
    </row>
    <row r="15" spans="1:19" ht="15" customHeight="1" x14ac:dyDescent="0.3">
      <c r="A15" s="48">
        <v>9</v>
      </c>
      <c r="B15" s="81"/>
      <c r="C15" s="82"/>
      <c r="D15" s="48"/>
      <c r="E15" s="49"/>
      <c r="F15" s="50"/>
      <c r="G15" s="49"/>
      <c r="H15" s="50"/>
      <c r="I15" s="51"/>
      <c r="J15" s="52"/>
      <c r="K15" s="52"/>
      <c r="L15" s="53"/>
      <c r="N15" s="97"/>
      <c r="O15" s="97"/>
      <c r="P15" s="97"/>
      <c r="Q15" s="97"/>
      <c r="R15" s="97"/>
      <c r="S15" s="97"/>
    </row>
    <row r="16" spans="1:19" x14ac:dyDescent="0.3">
      <c r="A16" s="48">
        <v>10</v>
      </c>
      <c r="B16" s="81"/>
      <c r="C16" s="82"/>
      <c r="D16" s="48"/>
      <c r="E16" s="49"/>
      <c r="F16" s="50"/>
      <c r="G16" s="49"/>
      <c r="H16" s="50"/>
      <c r="I16" s="51"/>
      <c r="J16" s="52"/>
      <c r="K16" s="52"/>
      <c r="L16" s="53"/>
      <c r="N16" s="97"/>
      <c r="O16" s="97"/>
      <c r="P16" s="97"/>
      <c r="Q16" s="97"/>
      <c r="R16" s="97"/>
      <c r="S16" s="97"/>
    </row>
    <row r="17" spans="1:20" ht="15" thickBot="1" x14ac:dyDescent="0.35">
      <c r="A17" s="48" t="s">
        <v>34</v>
      </c>
      <c r="B17" s="83"/>
      <c r="C17" s="84"/>
      <c r="D17" s="48"/>
      <c r="E17" s="49"/>
      <c r="F17" s="50"/>
      <c r="G17" s="49"/>
      <c r="H17" s="50"/>
      <c r="I17" s="51"/>
      <c r="J17" s="52"/>
      <c r="K17" s="52"/>
      <c r="L17" s="53"/>
      <c r="N17" s="97"/>
      <c r="O17" s="97"/>
      <c r="P17" s="97"/>
      <c r="Q17" s="97"/>
      <c r="R17" s="97"/>
      <c r="S17" s="97"/>
    </row>
    <row r="18" spans="1:20" ht="16.2" thickTop="1" x14ac:dyDescent="0.35">
      <c r="A18" s="48"/>
      <c r="B18" s="48"/>
      <c r="C18" s="48"/>
      <c r="D18" s="48"/>
      <c r="E18" s="48" t="s">
        <v>46</v>
      </c>
      <c r="F18" s="50"/>
      <c r="G18" s="48"/>
      <c r="H18" s="48"/>
      <c r="I18" s="51"/>
      <c r="J18" s="48"/>
      <c r="K18" s="48"/>
      <c r="L18" s="48"/>
      <c r="N18" s="97"/>
      <c r="O18" s="97"/>
      <c r="P18" s="97"/>
      <c r="Q18" s="97"/>
      <c r="R18" s="97"/>
      <c r="S18" s="97"/>
    </row>
    <row r="19" spans="1:20" ht="15" thickBot="1" x14ac:dyDescent="0.35">
      <c r="A19" s="61"/>
      <c r="B19" s="61"/>
      <c r="C19" s="61"/>
      <c r="D19" s="61"/>
      <c r="E19" s="62" t="s">
        <v>41</v>
      </c>
      <c r="F19" s="54"/>
      <c r="G19" s="61"/>
      <c r="H19" s="124"/>
      <c r="I19" s="61"/>
      <c r="J19" s="61"/>
      <c r="K19" s="61"/>
      <c r="L19" s="61"/>
      <c r="N19" s="97"/>
      <c r="O19" s="97"/>
      <c r="P19" s="97"/>
      <c r="Q19" s="97"/>
      <c r="R19" s="97"/>
      <c r="S19" s="97"/>
    </row>
    <row r="20" spans="1:20" ht="15" thickTop="1" x14ac:dyDescent="0.3">
      <c r="I20" s="132"/>
      <c r="J20" s="132"/>
      <c r="K20" s="132"/>
      <c r="N20" s="97"/>
      <c r="O20" s="97"/>
      <c r="P20" s="97"/>
      <c r="Q20" s="97"/>
      <c r="R20" s="97"/>
      <c r="S20" s="97"/>
    </row>
    <row r="21" spans="1:20" x14ac:dyDescent="0.3">
      <c r="A21" s="149"/>
      <c r="B21" s="149"/>
      <c r="C21" s="149"/>
      <c r="D21" s="149"/>
      <c r="E21" s="149"/>
      <c r="F21" s="149"/>
      <c r="G21" s="145"/>
      <c r="H21" s="145"/>
      <c r="I21" s="93"/>
      <c r="J21" s="145"/>
      <c r="K21" s="145"/>
      <c r="L21" s="145"/>
      <c r="M21" s="93"/>
      <c r="N21" s="93"/>
      <c r="O21" s="93"/>
      <c r="P21" s="131"/>
      <c r="Q21" s="131"/>
      <c r="R21" s="97"/>
      <c r="S21" s="97"/>
      <c r="T21" s="132"/>
    </row>
    <row r="22" spans="1:20" x14ac:dyDescent="0.3">
      <c r="A22" s="149"/>
      <c r="B22" s="149"/>
      <c r="C22" s="149"/>
      <c r="D22" s="149"/>
      <c r="E22" s="149"/>
      <c r="F22" s="149"/>
      <c r="G22" s="131"/>
      <c r="H22" s="131"/>
      <c r="I22" s="93"/>
      <c r="J22" s="131"/>
      <c r="K22" s="131"/>
      <c r="L22" s="131"/>
      <c r="M22" s="93"/>
      <c r="N22" s="93"/>
      <c r="O22" s="93"/>
      <c r="P22" s="131"/>
      <c r="Q22" s="131"/>
      <c r="R22" s="97"/>
      <c r="S22" s="97"/>
      <c r="T22" s="41"/>
    </row>
    <row r="23" spans="1:20" x14ac:dyDescent="0.3">
      <c r="A23" s="149"/>
      <c r="B23" s="149"/>
      <c r="C23" s="149"/>
      <c r="D23" s="149"/>
      <c r="E23" s="149"/>
      <c r="F23" s="149"/>
      <c r="G23" s="97"/>
      <c r="H23" s="97"/>
      <c r="I23" s="93"/>
      <c r="J23" s="131"/>
      <c r="K23" s="97"/>
      <c r="L23" s="97"/>
      <c r="M23" s="93"/>
      <c r="N23" s="93"/>
      <c r="O23" s="93"/>
      <c r="P23" s="131"/>
      <c r="Q23" s="131"/>
      <c r="R23" s="97"/>
      <c r="S23" s="97"/>
      <c r="T23" s="41"/>
    </row>
    <row r="24" spans="1:20" x14ac:dyDescent="0.3">
      <c r="A24" s="149"/>
      <c r="B24" s="149"/>
      <c r="C24" s="149"/>
      <c r="D24" s="149"/>
      <c r="E24" s="149"/>
      <c r="F24" s="149"/>
      <c r="G24" s="97"/>
      <c r="H24" s="97"/>
      <c r="I24" s="93"/>
      <c r="J24" s="131"/>
      <c r="K24" s="97"/>
      <c r="L24" s="97"/>
      <c r="M24" s="93"/>
      <c r="N24" s="93"/>
      <c r="O24" s="93"/>
      <c r="P24" s="131"/>
      <c r="Q24" s="131"/>
      <c r="R24" s="97"/>
      <c r="S24" s="97"/>
      <c r="T24" s="41"/>
    </row>
    <row r="25" spans="1:20" x14ac:dyDescent="0.3">
      <c r="A25" s="149"/>
      <c r="B25" s="149"/>
      <c r="C25" s="149"/>
      <c r="D25" s="149"/>
      <c r="E25" s="149"/>
      <c r="F25" s="149"/>
      <c r="G25" s="97"/>
      <c r="H25" s="97"/>
      <c r="I25" s="93"/>
      <c r="J25" s="131"/>
      <c r="K25" s="97"/>
      <c r="L25" s="97"/>
      <c r="M25" s="93"/>
      <c r="N25" s="93"/>
      <c r="O25" s="93"/>
      <c r="P25" s="131"/>
      <c r="Q25" s="131"/>
      <c r="R25" s="97"/>
      <c r="S25" s="97"/>
      <c r="T25" s="41"/>
    </row>
    <row r="26" spans="1:20" x14ac:dyDescent="0.3">
      <c r="A26" s="149"/>
      <c r="B26" s="149"/>
      <c r="C26" s="149"/>
      <c r="D26" s="149"/>
      <c r="E26" s="149"/>
      <c r="F26" s="149"/>
      <c r="G26" s="97"/>
      <c r="H26" s="97"/>
      <c r="I26" s="93"/>
      <c r="J26" s="131"/>
      <c r="K26" s="97"/>
      <c r="L26" s="97"/>
      <c r="M26" s="93"/>
      <c r="N26" s="93"/>
      <c r="O26" s="93"/>
      <c r="P26" s="131"/>
      <c r="Q26" s="131"/>
      <c r="R26" s="97"/>
      <c r="S26" s="97"/>
      <c r="T26" s="41"/>
    </row>
    <row r="27" spans="1:20" x14ac:dyDescent="0.3">
      <c r="A27" s="149"/>
      <c r="B27" s="149"/>
      <c r="C27" s="149"/>
      <c r="D27" s="149"/>
      <c r="E27" s="149"/>
      <c r="F27" s="149"/>
      <c r="G27" s="97"/>
      <c r="H27" s="97"/>
      <c r="I27" s="93"/>
      <c r="J27" s="131"/>
      <c r="K27" s="97"/>
      <c r="L27" s="97"/>
      <c r="M27" s="93"/>
      <c r="N27" s="93"/>
      <c r="O27" s="93"/>
      <c r="P27" s="131"/>
      <c r="Q27" s="131"/>
      <c r="R27" s="97"/>
      <c r="S27" s="97"/>
      <c r="T27" s="41"/>
    </row>
    <row r="28" spans="1:20" x14ac:dyDescent="0.3">
      <c r="A28" s="149"/>
      <c r="B28" s="149"/>
      <c r="C28" s="149"/>
      <c r="D28" s="149"/>
      <c r="E28" s="149"/>
      <c r="F28" s="149"/>
      <c r="G28" s="93"/>
      <c r="H28" s="93"/>
      <c r="I28" s="93"/>
      <c r="J28" s="131"/>
      <c r="K28" s="97"/>
      <c r="L28" s="97"/>
      <c r="M28" s="93"/>
      <c r="N28" s="93"/>
      <c r="O28" s="93"/>
      <c r="P28" s="131"/>
      <c r="Q28" s="131"/>
      <c r="R28" s="97"/>
      <c r="S28" s="97"/>
      <c r="T28" s="41"/>
    </row>
    <row r="29" spans="1:20" x14ac:dyDescent="0.3">
      <c r="A29" s="149"/>
      <c r="B29" s="149"/>
      <c r="C29" s="149"/>
      <c r="D29" s="149"/>
      <c r="E29" s="149"/>
      <c r="F29" s="149"/>
      <c r="G29" s="93"/>
      <c r="H29" s="93"/>
      <c r="I29" s="93"/>
      <c r="J29" s="131"/>
      <c r="K29" s="97"/>
      <c r="L29" s="97"/>
      <c r="M29" s="93"/>
      <c r="N29" s="93"/>
      <c r="O29" s="93"/>
      <c r="P29" s="131"/>
      <c r="Q29" s="131"/>
      <c r="R29" s="97"/>
      <c r="S29" s="97"/>
      <c r="T29" s="41"/>
    </row>
    <row r="30" spans="1:20" x14ac:dyDescent="0.3">
      <c r="A30" s="149"/>
      <c r="B30" s="149"/>
      <c r="C30" s="149"/>
      <c r="D30" s="149"/>
      <c r="E30" s="149"/>
      <c r="F30" s="149"/>
      <c r="G30" s="93"/>
      <c r="H30" s="93"/>
      <c r="I30" s="93"/>
      <c r="J30" s="131"/>
      <c r="K30" s="97"/>
      <c r="L30" s="97"/>
      <c r="M30" s="93"/>
      <c r="N30" s="93"/>
      <c r="O30" s="93"/>
      <c r="P30" s="93"/>
      <c r="Q30" s="93"/>
      <c r="R30" s="97"/>
      <c r="S30" s="97"/>
      <c r="T30" s="41"/>
    </row>
    <row r="31" spans="1:20" x14ac:dyDescent="0.3">
      <c r="A31" s="149"/>
      <c r="B31" s="149"/>
      <c r="C31" s="149"/>
      <c r="D31" s="149"/>
      <c r="E31" s="149"/>
      <c r="F31" s="149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7"/>
      <c r="S31" s="97"/>
      <c r="T31" s="41"/>
    </row>
    <row r="32" spans="1:20" x14ac:dyDescent="0.3">
      <c r="A32" s="1"/>
      <c r="B32" s="1"/>
      <c r="C32" s="1"/>
      <c r="D32" s="1"/>
      <c r="E32" s="1"/>
      <c r="F32" s="1"/>
      <c r="N32" s="93"/>
      <c r="O32" s="93"/>
      <c r="P32" s="93"/>
      <c r="Q32" s="93"/>
      <c r="R32" s="93"/>
      <c r="S32" s="97"/>
      <c r="T32" s="41"/>
    </row>
    <row r="33" spans="9:20" x14ac:dyDescent="0.3">
      <c r="I33" s="2"/>
      <c r="J33" s="43"/>
      <c r="K33" s="132"/>
      <c r="S33" s="41"/>
      <c r="T33" s="41"/>
    </row>
    <row r="34" spans="9:20" x14ac:dyDescent="0.3">
      <c r="I34" s="2"/>
      <c r="J34" s="43"/>
      <c r="S34" s="41"/>
      <c r="T34" s="41"/>
    </row>
    <row r="35" spans="9:20" x14ac:dyDescent="0.3">
      <c r="I35" s="132"/>
      <c r="J35" s="132"/>
      <c r="S35" s="41"/>
      <c r="T35" s="41"/>
    </row>
    <row r="36" spans="9:20" x14ac:dyDescent="0.3">
      <c r="I36" s="132"/>
      <c r="J36" s="132"/>
      <c r="S36" s="41"/>
      <c r="T36" s="41"/>
    </row>
    <row r="37" spans="9:20" x14ac:dyDescent="0.3">
      <c r="S37" s="41"/>
      <c r="T37" s="41"/>
    </row>
    <row r="38" spans="9:20" x14ac:dyDescent="0.3">
      <c r="I38" s="2"/>
      <c r="J38" s="43"/>
      <c r="K38" s="132"/>
      <c r="S38" s="41"/>
      <c r="T38" s="41"/>
    </row>
    <row r="39" spans="9:20" x14ac:dyDescent="0.3">
      <c r="I39" s="2"/>
      <c r="J39" s="43"/>
      <c r="K39" s="132"/>
      <c r="S39" s="41"/>
      <c r="T39" s="41"/>
    </row>
    <row r="40" spans="9:20" x14ac:dyDescent="0.3">
      <c r="I40" s="132"/>
      <c r="J40" s="132"/>
      <c r="S40" s="41"/>
      <c r="T40" s="41"/>
    </row>
    <row r="41" spans="9:20" x14ac:dyDescent="0.3">
      <c r="I41" s="132"/>
      <c r="J41" s="132"/>
      <c r="S41" s="41"/>
      <c r="T41" s="41"/>
    </row>
    <row r="42" spans="9:20" x14ac:dyDescent="0.3">
      <c r="S42" s="41"/>
      <c r="T42" s="41"/>
    </row>
    <row r="43" spans="9:20" x14ac:dyDescent="0.3">
      <c r="I43" s="132"/>
      <c r="J43" s="132"/>
      <c r="S43" s="41"/>
      <c r="T43" s="41"/>
    </row>
    <row r="44" spans="9:20" x14ac:dyDescent="0.3">
      <c r="I44" s="132"/>
      <c r="J44" s="132"/>
    </row>
  </sheetData>
  <mergeCells count="2">
    <mergeCell ref="G21:H21"/>
    <mergeCell ref="J21:L2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P111"/>
  <sheetViews>
    <sheetView zoomScale="94" zoomScaleNormal="94" workbookViewId="0">
      <selection activeCell="F4" sqref="F4"/>
    </sheetView>
  </sheetViews>
  <sheetFormatPr defaultRowHeight="14.4" x14ac:dyDescent="0.3"/>
  <cols>
    <col min="1" max="6" width="16.6640625" customWidth="1"/>
    <col min="7" max="7" width="11.5546875" customWidth="1"/>
    <col min="8" max="16" width="16.6640625" customWidth="1"/>
  </cols>
  <sheetData>
    <row r="1" spans="1:12" ht="21.6" thickBot="1" x14ac:dyDescent="0.45">
      <c r="A1" s="5" t="s">
        <v>8</v>
      </c>
      <c r="B1" s="3"/>
      <c r="C1" s="18"/>
      <c r="D1" s="25" t="s">
        <v>18</v>
      </c>
      <c r="E1" s="4">
        <v>760</v>
      </c>
      <c r="F1" s="3"/>
      <c r="G1" s="3"/>
    </row>
    <row r="2" spans="1:12" ht="25.8" thickTop="1" x14ac:dyDescent="0.55000000000000004">
      <c r="A2" s="28" t="s">
        <v>10</v>
      </c>
      <c r="B2" s="28" t="s">
        <v>9</v>
      </c>
      <c r="C2" s="28" t="s">
        <v>6</v>
      </c>
      <c r="D2" s="28" t="s">
        <v>27</v>
      </c>
      <c r="E2" s="28" t="s">
        <v>28</v>
      </c>
      <c r="F2" s="28" t="s">
        <v>7</v>
      </c>
      <c r="G2" s="17"/>
      <c r="H2" s="12" t="s">
        <v>0</v>
      </c>
      <c r="I2" s="13"/>
      <c r="J2" s="13"/>
      <c r="K2" s="14"/>
      <c r="L2" s="17"/>
    </row>
    <row r="3" spans="1:12" ht="24" thickBot="1" x14ac:dyDescent="0.45">
      <c r="A3" s="29" t="s">
        <v>15</v>
      </c>
      <c r="B3" s="29" t="s">
        <v>15</v>
      </c>
      <c r="C3" s="29" t="s">
        <v>17</v>
      </c>
      <c r="D3" s="29" t="s">
        <v>16</v>
      </c>
      <c r="E3" s="29" t="s">
        <v>16</v>
      </c>
      <c r="F3" s="29" t="s">
        <v>16</v>
      </c>
      <c r="G3" s="17"/>
      <c r="H3" s="8"/>
      <c r="I3" s="6" t="s">
        <v>1</v>
      </c>
      <c r="J3" s="6" t="s">
        <v>2</v>
      </c>
      <c r="K3" s="7" t="s">
        <v>3</v>
      </c>
      <c r="L3" s="17"/>
    </row>
    <row r="4" spans="1:12" ht="21.6" thickTop="1" x14ac:dyDescent="0.4">
      <c r="A4" s="20">
        <v>0</v>
      </c>
      <c r="B4" s="23">
        <f>+A4*D4/$E$1</f>
        <v>0</v>
      </c>
      <c r="C4" s="22">
        <v>110.62216088942701</v>
      </c>
      <c r="D4" s="18">
        <f t="shared" ref="D4:D35" si="0">10^($I$4-$J$4/(C4+$K$4))</f>
        <v>1783.5521403253808</v>
      </c>
      <c r="E4" s="18">
        <f t="shared" ref="E4:E35" si="1">10^($I$5-$J$5/(C4+$K$5))</f>
        <v>760.0000000000008</v>
      </c>
      <c r="F4" s="21">
        <f>+A4*D4+(1-A4)*E4-$E$1</f>
        <v>0</v>
      </c>
      <c r="H4" s="8" t="s">
        <v>4</v>
      </c>
      <c r="I4" s="6">
        <v>6.8927199999999997</v>
      </c>
      <c r="J4" s="6">
        <v>1203.5309999999999</v>
      </c>
      <c r="K4" s="7">
        <v>219.88800000000001</v>
      </c>
      <c r="L4" s="17"/>
    </row>
    <row r="5" spans="1:12" ht="21.6" thickBot="1" x14ac:dyDescent="0.45">
      <c r="A5" s="20">
        <v>0.01</v>
      </c>
      <c r="B5" s="23">
        <f t="shared" ref="B5:B68" si="2">+A5*D5/$E$1</f>
        <v>2.3188539647312698E-2</v>
      </c>
      <c r="C5" s="22">
        <v>110.15096938668003</v>
      </c>
      <c r="D5" s="18">
        <f t="shared" si="0"/>
        <v>1762.3290131957649</v>
      </c>
      <c r="E5" s="18">
        <f t="shared" si="1"/>
        <v>749.8754645131736</v>
      </c>
      <c r="F5" s="21">
        <f t="shared" ref="F5:F68" si="3">+A5*D5+(1-A5)*E5-$E$1</f>
        <v>0</v>
      </c>
      <c r="H5" s="9" t="s">
        <v>5</v>
      </c>
      <c r="I5" s="10">
        <v>6.9580500000000001</v>
      </c>
      <c r="J5" s="10">
        <v>1346.7729999999999</v>
      </c>
      <c r="K5" s="11">
        <v>219.69300000000001</v>
      </c>
      <c r="L5" s="17"/>
    </row>
    <row r="6" spans="1:12" ht="22.2" thickTop="1" thickBot="1" x14ac:dyDescent="0.45">
      <c r="A6" s="20">
        <v>0.02</v>
      </c>
      <c r="B6" s="23">
        <f t="shared" si="2"/>
        <v>4.5829806485364472E-2</v>
      </c>
      <c r="C6" s="22">
        <v>109.68504059995139</v>
      </c>
      <c r="D6" s="18">
        <f t="shared" si="0"/>
        <v>1741.5326464438499</v>
      </c>
      <c r="E6" s="18">
        <f t="shared" si="1"/>
        <v>739.96872150114552</v>
      </c>
      <c r="F6" s="21">
        <f t="shared" si="3"/>
        <v>0</v>
      </c>
      <c r="H6" s="3"/>
      <c r="I6" s="3"/>
      <c r="J6" s="17"/>
      <c r="K6" s="17"/>
      <c r="L6" s="17"/>
    </row>
    <row r="7" spans="1:12" ht="21.6" thickTop="1" x14ac:dyDescent="0.4">
      <c r="A7" s="20">
        <v>0.03</v>
      </c>
      <c r="B7" s="23">
        <f t="shared" si="2"/>
        <v>6.7940198739404933E-2</v>
      </c>
      <c r="C7" s="22">
        <v>109.22428647736747</v>
      </c>
      <c r="D7" s="18">
        <f t="shared" si="0"/>
        <v>1721.1517013982584</v>
      </c>
      <c r="E7" s="18">
        <f t="shared" si="1"/>
        <v>730.27365871964162</v>
      </c>
      <c r="F7" s="21">
        <f t="shared" si="3"/>
        <v>0</v>
      </c>
      <c r="H7" s="146" t="s">
        <v>14</v>
      </c>
      <c r="I7" s="147"/>
    </row>
    <row r="8" spans="1:12" ht="21" x14ac:dyDescent="0.4">
      <c r="A8" s="20">
        <v>0.04</v>
      </c>
      <c r="B8" s="23">
        <f t="shared" si="2"/>
        <v>8.9535536659826734E-2</v>
      </c>
      <c r="C8" s="22">
        <v>108.76862065606146</v>
      </c>
      <c r="D8" s="18">
        <f t="shared" si="0"/>
        <v>1701.175196536708</v>
      </c>
      <c r="E8" s="18">
        <f t="shared" si="1"/>
        <v>720.7843668109698</v>
      </c>
      <c r="F8" s="21">
        <f t="shared" si="3"/>
        <v>0</v>
      </c>
      <c r="H8" s="8" t="s">
        <v>10</v>
      </c>
      <c r="I8" s="7" t="s">
        <v>9</v>
      </c>
    </row>
    <row r="9" spans="1:12" ht="21" x14ac:dyDescent="0.4">
      <c r="A9" s="20">
        <v>0.05</v>
      </c>
      <c r="B9" s="23">
        <f t="shared" si="2"/>
        <v>0.11063108520264195</v>
      </c>
      <c r="C9" s="22">
        <v>108.31795843488221</v>
      </c>
      <c r="D9" s="18">
        <f t="shared" si="0"/>
        <v>1681.5924950801575</v>
      </c>
      <c r="E9" s="18">
        <f t="shared" si="1"/>
        <v>711.49513183788679</v>
      </c>
      <c r="F9" s="21">
        <f t="shared" si="3"/>
        <v>0</v>
      </c>
      <c r="H9" s="19">
        <v>0</v>
      </c>
      <c r="I9" s="15">
        <v>0</v>
      </c>
    </row>
    <row r="10" spans="1:12" ht="21.6" thickBot="1" x14ac:dyDescent="0.45">
      <c r="A10" s="20">
        <v>0.06</v>
      </c>
      <c r="B10" s="23">
        <f t="shared" si="2"/>
        <v>0.13124157576548001</v>
      </c>
      <c r="C10" s="22">
        <v>107.87221674690446</v>
      </c>
      <c r="D10" s="18">
        <f t="shared" si="0"/>
        <v>1662.3932930294134</v>
      </c>
      <c r="E10" s="18">
        <f t="shared" si="1"/>
        <v>702.40042810450529</v>
      </c>
      <c r="F10" s="21">
        <f t="shared" si="3"/>
        <v>0</v>
      </c>
      <c r="H10" s="24">
        <v>1</v>
      </c>
      <c r="I10" s="16">
        <v>1</v>
      </c>
    </row>
    <row r="11" spans="1:12" ht="21.6" thickTop="1" x14ac:dyDescent="0.4">
      <c r="A11" s="20">
        <v>7.0000000000000007E-2</v>
      </c>
      <c r="B11" s="23">
        <f t="shared" si="2"/>
        <v>0.1513812270185394</v>
      </c>
      <c r="C11" s="22">
        <v>107.43131413180475</v>
      </c>
      <c r="D11" s="18">
        <f t="shared" si="0"/>
        <v>1643.5676076298562</v>
      </c>
      <c r="E11" s="18">
        <f t="shared" si="1"/>
        <v>693.4949112536666</v>
      </c>
      <c r="F11" s="21">
        <f t="shared" si="3"/>
        <v>0</v>
      </c>
      <c r="J11" s="3"/>
      <c r="K11" s="3"/>
      <c r="L11" s="3"/>
    </row>
    <row r="12" spans="1:12" ht="21" x14ac:dyDescent="0.4">
      <c r="A12" s="20">
        <v>0.08</v>
      </c>
      <c r="B12" s="23">
        <f t="shared" si="2"/>
        <v>0.17106376486842934</v>
      </c>
      <c r="C12" s="22">
        <v>106.99517070816007</v>
      </c>
      <c r="D12" s="18">
        <f t="shared" si="0"/>
        <v>1625.1057662500789</v>
      </c>
      <c r="E12" s="18">
        <f t="shared" si="1"/>
        <v>684.77341163042888</v>
      </c>
      <c r="F12" s="21">
        <f t="shared" si="3"/>
        <v>9.0949470177292824E-13</v>
      </c>
      <c r="H12" s="26" t="s">
        <v>19</v>
      </c>
      <c r="J12" s="17"/>
      <c r="K12" s="3"/>
    </row>
    <row r="13" spans="1:12" ht="21" x14ac:dyDescent="0.4">
      <c r="A13" s="20">
        <v>0.09</v>
      </c>
      <c r="B13" s="23">
        <f t="shared" si="2"/>
        <v>0.19030244159139276</v>
      </c>
      <c r="C13" s="22">
        <v>106.56370814572331</v>
      </c>
      <c r="D13" s="18">
        <f t="shared" si="0"/>
        <v>1606.9983956606502</v>
      </c>
      <c r="E13" s="18">
        <f t="shared" si="1"/>
        <v>676.23092790169483</v>
      </c>
      <c r="F13" s="21">
        <f t="shared" si="3"/>
        <v>9.0949470177292824E-13</v>
      </c>
      <c r="H13" s="26" t="s">
        <v>20</v>
      </c>
      <c r="J13" s="17"/>
      <c r="K13" s="17"/>
    </row>
    <row r="14" spans="1:12" ht="21" x14ac:dyDescent="0.4">
      <c r="A14" s="20">
        <v>0.1</v>
      </c>
      <c r="B14" s="23">
        <f t="shared" si="2"/>
        <v>0.20911005417098408</v>
      </c>
      <c r="C14" s="22">
        <v>106.1368496377237</v>
      </c>
      <c r="D14" s="18">
        <f t="shared" si="0"/>
        <v>1589.2364116994788</v>
      </c>
      <c r="E14" s="18">
        <f t="shared" si="1"/>
        <v>667.86262092228083</v>
      </c>
      <c r="F14" s="21">
        <f t="shared" si="3"/>
        <v>0</v>
      </c>
      <c r="H14" s="26" t="s">
        <v>21</v>
      </c>
      <c r="J14" s="17"/>
      <c r="K14" s="17"/>
    </row>
    <row r="15" spans="1:12" ht="25.2" x14ac:dyDescent="0.55000000000000004">
      <c r="A15" s="20">
        <v>0.11</v>
      </c>
      <c r="B15" s="23">
        <f t="shared" si="2"/>
        <v>0.22749896187389121</v>
      </c>
      <c r="C15" s="22">
        <v>105.71451987323739</v>
      </c>
      <c r="D15" s="18">
        <f t="shared" si="0"/>
        <v>1571.8110093105211</v>
      </c>
      <c r="E15" s="18">
        <f t="shared" si="1"/>
        <v>659.66380783802617</v>
      </c>
      <c r="F15" s="21">
        <f t="shared" si="3"/>
        <v>0</v>
      </c>
      <c r="H15" s="27" t="s">
        <v>29</v>
      </c>
      <c r="I15" s="3"/>
      <c r="J15" s="17"/>
      <c r="K15" s="17"/>
    </row>
    <row r="16" spans="1:12" ht="21" x14ac:dyDescent="0.4">
      <c r="A16" s="20">
        <v>0.12</v>
      </c>
      <c r="B16" s="23">
        <f t="shared" si="2"/>
        <v>0.2454811030962579</v>
      </c>
      <c r="C16" s="22">
        <v>105.29664500966717</v>
      </c>
      <c r="D16" s="18">
        <f t="shared" si="0"/>
        <v>1554.7136529429667</v>
      </c>
      <c r="E16" s="18">
        <f t="shared" si="1"/>
        <v>651.62995641686882</v>
      </c>
      <c r="F16" s="21">
        <f t="shared" si="3"/>
        <v>0</v>
      </c>
      <c r="H16" s="27" t="s">
        <v>22</v>
      </c>
    </row>
    <row r="17" spans="1:16" ht="25.2" x14ac:dyDescent="0.55000000000000004">
      <c r="A17" s="20">
        <v>0.13</v>
      </c>
      <c r="B17" s="23">
        <f t="shared" si="2"/>
        <v>0.26306801151155551</v>
      </c>
      <c r="C17" s="22">
        <v>104.88315264536996</v>
      </c>
      <c r="D17" s="18">
        <f t="shared" si="0"/>
        <v>1537.9360672983246</v>
      </c>
      <c r="E17" s="18">
        <f t="shared" si="1"/>
        <v>643.75667959910106</v>
      </c>
      <c r="F17" s="21">
        <f t="shared" si="3"/>
        <v>0</v>
      </c>
      <c r="H17" s="27" t="s">
        <v>30</v>
      </c>
    </row>
    <row r="18" spans="1:16" ht="21" x14ac:dyDescent="0.4">
      <c r="A18" s="20">
        <v>0.14000000000000001</v>
      </c>
      <c r="B18" s="23">
        <f t="shared" si="2"/>
        <v>0.28027083154980181</v>
      </c>
      <c r="C18" s="22">
        <v>104.4739717924634</v>
      </c>
      <c r="D18" s="18">
        <f t="shared" si="0"/>
        <v>1521.4702284132097</v>
      </c>
      <c r="E18" s="18">
        <f t="shared" si="1"/>
        <v>636.03973025831408</v>
      </c>
      <c r="F18" s="21">
        <f t="shared" si="3"/>
        <v>0</v>
      </c>
      <c r="H18" s="27" t="s">
        <v>23</v>
      </c>
    </row>
    <row r="19" spans="1:16" ht="21" x14ac:dyDescent="0.4">
      <c r="A19" s="20">
        <v>0.15</v>
      </c>
      <c r="B19" s="23">
        <f t="shared" si="2"/>
        <v>0.29710033323669066</v>
      </c>
      <c r="C19" s="22">
        <v>104.06903284984273</v>
      </c>
      <c r="D19" s="18">
        <f t="shared" si="0"/>
        <v>1505.3083550658994</v>
      </c>
      <c r="E19" s="18">
        <f t="shared" si="1"/>
        <v>628.47499616484083</v>
      </c>
      <c r="F19" s="21">
        <f t="shared" si="3"/>
        <v>0</v>
      </c>
      <c r="H19" s="27"/>
    </row>
    <row r="20" spans="1:16" ht="21" x14ac:dyDescent="0.4">
      <c r="A20" s="20">
        <v>0.16</v>
      </c>
      <c r="B20" s="23">
        <f t="shared" si="2"/>
        <v>0.31356692642003381</v>
      </c>
      <c r="C20" s="22">
        <v>103.66826757643446</v>
      </c>
      <c r="D20" s="18">
        <f t="shared" si="0"/>
        <v>1489.4429004951605</v>
      </c>
      <c r="E20" s="18">
        <f t="shared" si="1"/>
        <v>621.05849514377746</v>
      </c>
      <c r="F20" s="21">
        <f t="shared" si="3"/>
        <v>-1.2505552149377763E-12</v>
      </c>
      <c r="H20" s="26" t="s">
        <v>24</v>
      </c>
    </row>
    <row r="21" spans="1:16" ht="21" x14ac:dyDescent="0.4">
      <c r="A21" s="20">
        <v>0.17</v>
      </c>
      <c r="B21" s="23">
        <f t="shared" si="2"/>
        <v>0.32968067440975624</v>
      </c>
      <c r="C21" s="22">
        <v>103.27160906471067</v>
      </c>
      <c r="D21" s="18">
        <f t="shared" si="0"/>
        <v>1473.8665444200865</v>
      </c>
      <c r="E21" s="18">
        <f t="shared" si="1"/>
        <v>613.78637041998229</v>
      </c>
      <c r="F21" s="21">
        <f t="shared" si="3"/>
        <v>0</v>
      </c>
      <c r="H21" s="26" t="s">
        <v>25</v>
      </c>
    </row>
    <row r="22" spans="1:16" ht="21" x14ac:dyDescent="0.4">
      <c r="A22" s="20">
        <v>0.18</v>
      </c>
      <c r="B22" s="23">
        <f t="shared" si="2"/>
        <v>0.34545130705660959</v>
      </c>
      <c r="C22" s="22">
        <v>102.87899171448592</v>
      </c>
      <c r="D22" s="18">
        <f t="shared" si="0"/>
        <v>1458.5721853501295</v>
      </c>
      <c r="E22" s="18">
        <f t="shared" si="1"/>
        <v>606.65488614265371</v>
      </c>
      <c r="F22" s="21">
        <f t="shared" si="3"/>
        <v>0</v>
      </c>
      <c r="H22" s="26" t="s">
        <v>26</v>
      </c>
    </row>
    <row r="23" spans="1:16" ht="21" x14ac:dyDescent="0.4">
      <c r="A23" s="20">
        <v>0.19</v>
      </c>
      <c r="B23" s="23">
        <f t="shared" si="2"/>
        <v>0.36088823329369307</v>
      </c>
      <c r="C23" s="22">
        <v>102.49035120701588</v>
      </c>
      <c r="D23" s="18">
        <f t="shared" si="0"/>
        <v>1443.5529331747723</v>
      </c>
      <c r="E23" s="18">
        <f t="shared" si="1"/>
        <v>599.66042308246074</v>
      </c>
      <c r="F23" s="21">
        <f t="shared" si="3"/>
        <v>0</v>
      </c>
      <c r="M23" s="3"/>
      <c r="N23" s="3"/>
      <c r="O23" s="3"/>
      <c r="P23" s="3"/>
    </row>
    <row r="24" spans="1:16" ht="21" x14ac:dyDescent="0.4">
      <c r="A24" s="20">
        <v>0.2</v>
      </c>
      <c r="B24" s="23">
        <f t="shared" si="2"/>
        <v>0.37600055316384068</v>
      </c>
      <c r="C24" s="22">
        <v>102.10562447941368</v>
      </c>
      <c r="D24" s="18">
        <f t="shared" si="0"/>
        <v>1428.8021020225947</v>
      </c>
      <c r="E24" s="18">
        <f t="shared" si="1"/>
        <v>592.79947449435031</v>
      </c>
      <c r="F24" s="21">
        <f t="shared" si="3"/>
        <v>0</v>
      </c>
      <c r="P24" s="3"/>
    </row>
    <row r="25" spans="1:16" ht="21" x14ac:dyDescent="0.4">
      <c r="A25" s="20">
        <v>0.21</v>
      </c>
      <c r="B25" s="23">
        <f t="shared" si="2"/>
        <v>0.39079706935498648</v>
      </c>
      <c r="C25" s="22">
        <v>101.72474969939998</v>
      </c>
      <c r="D25" s="18">
        <f t="shared" si="0"/>
        <v>1414.3132033799511</v>
      </c>
      <c r="E25" s="18">
        <f t="shared" si="1"/>
        <v>586.06864213950757</v>
      </c>
      <c r="F25" s="21">
        <f t="shared" si="3"/>
        <v>0</v>
      </c>
      <c r="P25" s="3"/>
    </row>
    <row r="26" spans="1:16" ht="21" x14ac:dyDescent="0.4">
      <c r="A26" s="20">
        <v>0.22</v>
      </c>
      <c r="B26" s="23">
        <f t="shared" si="2"/>
        <v>0.40528629826463386</v>
      </c>
      <c r="C26" s="22">
        <v>101.3476662403983</v>
      </c>
      <c r="D26" s="18">
        <f t="shared" si="0"/>
        <v>1400.079939459644</v>
      </c>
      <c r="E26" s="18">
        <f t="shared" si="1"/>
        <v>579.46463246010012</v>
      </c>
      <c r="F26" s="21">
        <f t="shared" si="3"/>
        <v>0</v>
      </c>
      <c r="P26" s="3"/>
    </row>
    <row r="27" spans="1:16" ht="21" x14ac:dyDescent="0.4">
      <c r="A27" s="20">
        <v>0.23</v>
      </c>
      <c r="B27" s="23">
        <f t="shared" si="2"/>
        <v>0.41947648061366344</v>
      </c>
      <c r="C27" s="22">
        <v>100.97431465698807</v>
      </c>
      <c r="D27" s="18">
        <f t="shared" si="0"/>
        <v>1386.0961968103661</v>
      </c>
      <c r="E27" s="18">
        <f t="shared" si="1"/>
        <v>572.98425290080047</v>
      </c>
      <c r="F27" s="21">
        <f t="shared" si="3"/>
        <v>0</v>
      </c>
      <c r="P27" s="3"/>
    </row>
    <row r="28" spans="1:16" ht="21" x14ac:dyDescent="0.4">
      <c r="A28" s="20">
        <v>0.24</v>
      </c>
      <c r="B28" s="23">
        <f t="shared" si="2"/>
        <v>0.43337559162885175</v>
      </c>
      <c r="C28" s="22">
        <v>100.60463666072332</v>
      </c>
      <c r="D28" s="18">
        <f t="shared" si="0"/>
        <v>1372.3560401580305</v>
      </c>
      <c r="E28" s="18">
        <f t="shared" si="1"/>
        <v>566.62440837114764</v>
      </c>
      <c r="F28" s="21">
        <f t="shared" si="3"/>
        <v>0</v>
      </c>
      <c r="O28" s="3"/>
      <c r="P28" s="3"/>
    </row>
    <row r="29" spans="1:16" ht="21" x14ac:dyDescent="0.4">
      <c r="A29" s="20">
        <v>0.25</v>
      </c>
      <c r="B29" s="23">
        <f t="shared" si="2"/>
        <v>0.44699135081261543</v>
      </c>
      <c r="C29" s="22">
        <v>100.23857509632623</v>
      </c>
      <c r="D29" s="18">
        <f t="shared" si="0"/>
        <v>1358.853706470351</v>
      </c>
      <c r="E29" s="18">
        <f t="shared" si="1"/>
        <v>560.38209784321657</v>
      </c>
      <c r="F29" s="21">
        <f t="shared" si="3"/>
        <v>0</v>
      </c>
      <c r="O29" s="3"/>
      <c r="P29" s="3"/>
    </row>
    <row r="30" spans="1:16" ht="21" x14ac:dyDescent="0.4">
      <c r="A30" s="20">
        <v>0.26</v>
      </c>
      <c r="B30" s="23">
        <f t="shared" si="2"/>
        <v>0.46033123131768544</v>
      </c>
      <c r="C30" s="22">
        <v>99.876073918260985</v>
      </c>
      <c r="D30" s="18">
        <f t="shared" si="0"/>
        <v>1345.5835992363113</v>
      </c>
      <c r="E30" s="18">
        <f t="shared" si="1"/>
        <v>554.25441107913434</v>
      </c>
      <c r="F30" s="21">
        <f t="shared" si="3"/>
        <v>0</v>
      </c>
      <c r="O30" s="3"/>
      <c r="P30" s="3"/>
    </row>
    <row r="31" spans="1:16" ht="21" x14ac:dyDescent="0.4">
      <c r="A31" s="20">
        <v>0.27</v>
      </c>
      <c r="B31" s="23">
        <f t="shared" si="2"/>
        <v>0.47340246894369153</v>
      </c>
      <c r="C31" s="22">
        <v>99.517078167694081</v>
      </c>
      <c r="D31" s="18">
        <f t="shared" si="0"/>
        <v>1332.5402829526131</v>
      </c>
      <c r="E31" s="18">
        <f t="shared" si="1"/>
        <v>548.23852548328045</v>
      </c>
      <c r="F31" s="21">
        <f t="shared" si="3"/>
        <v>0</v>
      </c>
      <c r="O31" s="3"/>
      <c r="P31" s="3"/>
    </row>
    <row r="32" spans="1:16" ht="21" x14ac:dyDescent="0.4">
      <c r="A32" s="20">
        <v>0.28000000000000003</v>
      </c>
      <c r="B32" s="23">
        <f t="shared" si="2"/>
        <v>0.48621207077182432</v>
      </c>
      <c r="C32" s="22">
        <v>99.161533949844568</v>
      </c>
      <c r="D32" s="18">
        <f t="shared" si="0"/>
        <v>1319.7184778092374</v>
      </c>
      <c r="E32" s="18">
        <f t="shared" si="1"/>
        <v>542.33170307418527</v>
      </c>
      <c r="F32" s="21">
        <f t="shared" si="3"/>
        <v>0</v>
      </c>
      <c r="O32" s="3"/>
      <c r="P32" s="3"/>
    </row>
    <row r="33" spans="1:16" ht="21" x14ac:dyDescent="0.4">
      <c r="A33" s="20">
        <v>0.28999999999999998</v>
      </c>
      <c r="B33" s="23">
        <f t="shared" si="2"/>
        <v>0.49876682345309936</v>
      </c>
      <c r="C33" s="22">
        <v>98.809388411727497</v>
      </c>
      <c r="D33" s="18">
        <f t="shared" si="0"/>
        <v>1307.1130545667431</v>
      </c>
      <c r="E33" s="18">
        <f t="shared" si="1"/>
        <v>536.53128757133027</v>
      </c>
      <c r="F33" s="21">
        <f t="shared" si="3"/>
        <v>0</v>
      </c>
      <c r="O33" s="3"/>
      <c r="P33" s="3"/>
    </row>
    <row r="34" spans="1:16" ht="21" x14ac:dyDescent="0.4">
      <c r="A34" s="20">
        <v>0.3</v>
      </c>
      <c r="B34" s="23">
        <f t="shared" si="2"/>
        <v>0.51107330116502048</v>
      </c>
      <c r="C34" s="22">
        <v>98.460589720292276</v>
      </c>
      <c r="D34" s="18">
        <f t="shared" si="0"/>
        <v>1294.719029618052</v>
      </c>
      <c r="E34" s="18">
        <f t="shared" si="1"/>
        <v>530.83470159226397</v>
      </c>
      <c r="F34" s="21">
        <f t="shared" si="3"/>
        <v>0</v>
      </c>
      <c r="O34" s="3"/>
      <c r="P34" s="3"/>
    </row>
    <row r="35" spans="1:16" ht="21" x14ac:dyDescent="0.4">
      <c r="A35" s="20">
        <v>0.31</v>
      </c>
      <c r="B35" s="23">
        <f t="shared" si="2"/>
        <v>0.52313787325082395</v>
      </c>
      <c r="C35" s="22">
        <v>98.115087040957491</v>
      </c>
      <c r="D35" s="18">
        <f t="shared" si="0"/>
        <v>1282.5315602278263</v>
      </c>
      <c r="E35" s="18">
        <f t="shared" si="1"/>
        <v>525.23944395561455</v>
      </c>
      <c r="F35" s="21">
        <f t="shared" si="3"/>
        <v>0</v>
      </c>
      <c r="O35" s="3"/>
      <c r="P35" s="3"/>
    </row>
    <row r="36" spans="1:16" ht="21" x14ac:dyDescent="0.4">
      <c r="A36" s="20">
        <v>0.32</v>
      </c>
      <c r="B36" s="23">
        <f t="shared" si="2"/>
        <v>0.53496671155483899</v>
      </c>
      <c r="C36" s="22">
        <v>97.772830516542186</v>
      </c>
      <c r="D36" s="18">
        <f t="shared" ref="D36:D67" si="4">10^($I$4-$J$4/(C36+$K$4))</f>
        <v>1270.5459399427425</v>
      </c>
      <c r="E36" s="18">
        <f t="shared" ref="E36:E67" si="5">10^($I$5-$J$5/(C36+$K$5))</f>
        <v>519.74308708576871</v>
      </c>
      <c r="F36" s="21">
        <f t="shared" si="3"/>
        <v>0</v>
      </c>
      <c r="O36" s="3"/>
      <c r="P36" s="3"/>
    </row>
    <row r="37" spans="1:16" ht="21" x14ac:dyDescent="0.4">
      <c r="A37" s="20">
        <v>0.33</v>
      </c>
      <c r="B37" s="23">
        <f t="shared" si="2"/>
        <v>0.54656579746690803</v>
      </c>
      <c r="C37" s="22">
        <v>97.433771246593309</v>
      </c>
      <c r="D37" s="18">
        <f t="shared" si="4"/>
        <v>1258.7575941662124</v>
      </c>
      <c r="E37" s="18">
        <f t="shared" si="5"/>
        <v>514.34327451514832</v>
      </c>
      <c r="F37" s="21">
        <f t="shared" si="3"/>
        <v>0</v>
      </c>
      <c r="O37" s="3"/>
      <c r="P37" s="3"/>
    </row>
    <row r="38" spans="1:16" ht="21" x14ac:dyDescent="0.4">
      <c r="A38" s="20">
        <v>0.34</v>
      </c>
      <c r="B38" s="23">
        <f t="shared" si="2"/>
        <v>0.55794092868825662</v>
      </c>
      <c r="C38" s="22">
        <v>97.097861267108129</v>
      </c>
      <c r="D38" s="18">
        <f t="shared" si="4"/>
        <v>1247.1620758913971</v>
      </c>
      <c r="E38" s="18">
        <f t="shared" si="5"/>
        <v>509.03771848019051</v>
      </c>
      <c r="F38" s="21">
        <f t="shared" si="3"/>
        <v>0</v>
      </c>
      <c r="O38" s="3"/>
      <c r="P38" s="3"/>
    </row>
    <row r="39" spans="1:16" ht="21" x14ac:dyDescent="0.4">
      <c r="A39" s="20">
        <v>0.35</v>
      </c>
      <c r="B39" s="23">
        <f t="shared" si="2"/>
        <v>0.56909772573061956</v>
      </c>
      <c r="C39" s="22">
        <v>96.765053530649638</v>
      </c>
      <c r="D39" s="18">
        <f t="shared" si="4"/>
        <v>1235.7550615864884</v>
      </c>
      <c r="E39" s="18">
        <f t="shared" si="5"/>
        <v>503.8241976072751</v>
      </c>
      <c r="F39" s="21">
        <f t="shared" si="3"/>
        <v>0</v>
      </c>
      <c r="O39" s="3"/>
      <c r="P39" s="3"/>
    </row>
    <row r="40" spans="1:16" ht="21" x14ac:dyDescent="0.4">
      <c r="A40" s="20">
        <v>0.36</v>
      </c>
      <c r="B40" s="23">
        <f t="shared" si="2"/>
        <v>0.58004163815996568</v>
      </c>
      <c r="C40" s="22">
        <v>96.43530188685358</v>
      </c>
      <c r="D40" s="18">
        <f t="shared" si="4"/>
        <v>1224.5323472265943</v>
      </c>
      <c r="E40" s="18">
        <f t="shared" si="5"/>
        <v>498.70055468504063</v>
      </c>
      <c r="F40" s="21">
        <f t="shared" si="3"/>
        <v>0</v>
      </c>
      <c r="O40" s="3"/>
      <c r="P40" s="3"/>
    </row>
    <row r="41" spans="1:16" ht="21" x14ac:dyDescent="0.4">
      <c r="A41" s="20">
        <v>0.37</v>
      </c>
      <c r="B41" s="23">
        <f t="shared" si="2"/>
        <v>0.59077795059559224</v>
      </c>
      <c r="C41" s="22">
        <v>96.108561063323009</v>
      </c>
      <c r="D41" s="18">
        <f t="shared" si="4"/>
        <v>1213.4898444666219</v>
      </c>
      <c r="E41" s="18">
        <f t="shared" si="5"/>
        <v>493.66469451960342</v>
      </c>
      <c r="F41" s="21">
        <f t="shared" si="3"/>
        <v>0</v>
      </c>
      <c r="O41" s="3"/>
      <c r="P41" s="3"/>
    </row>
    <row r="42" spans="1:16" ht="21" x14ac:dyDescent="0.4">
      <c r="A42" s="20">
        <v>0.38</v>
      </c>
      <c r="B42" s="23">
        <f t="shared" si="2"/>
        <v>0.60131178847495026</v>
      </c>
      <c r="C42" s="22">
        <v>95.784786646908202</v>
      </c>
      <c r="D42" s="18">
        <f t="shared" si="4"/>
        <v>1202.6235769499006</v>
      </c>
      <c r="E42" s="18">
        <f t="shared" si="5"/>
        <v>488.71458186941578</v>
      </c>
      <c r="F42" s="21">
        <f t="shared" si="3"/>
        <v>0</v>
      </c>
      <c r="H42" s="17"/>
      <c r="I42" s="17"/>
      <c r="J42" s="17"/>
      <c r="K42" s="17"/>
      <c r="L42" s="17"/>
      <c r="M42" s="3"/>
      <c r="N42" s="3"/>
      <c r="O42" s="3"/>
      <c r="P42" s="3"/>
    </row>
    <row r="43" spans="1:16" ht="21" x14ac:dyDescent="0.4">
      <c r="A43" s="20">
        <v>0.39</v>
      </c>
      <c r="B43" s="23">
        <f t="shared" si="2"/>
        <v>0.61164812359406939</v>
      </c>
      <c r="C43" s="22">
        <v>95.463935065367949</v>
      </c>
      <c r="D43" s="18">
        <f t="shared" si="4"/>
        <v>1191.9296767474173</v>
      </c>
      <c r="E43" s="18">
        <f t="shared" si="5"/>
        <v>483.84823945656996</v>
      </c>
      <c r="F43" s="21">
        <f t="shared" si="3"/>
        <v>0</v>
      </c>
      <c r="H43" s="17"/>
      <c r="I43" s="17"/>
      <c r="J43" s="17"/>
      <c r="K43" s="17"/>
      <c r="L43" s="17"/>
      <c r="M43" s="3"/>
      <c r="N43" s="3"/>
      <c r="O43" s="3"/>
      <c r="P43" s="3"/>
    </row>
    <row r="44" spans="1:16" ht="21" x14ac:dyDescent="0.4">
      <c r="A44" s="20">
        <v>0.4</v>
      </c>
      <c r="B44" s="23">
        <f t="shared" si="2"/>
        <v>0.62179177943300612</v>
      </c>
      <c r="C44" s="22">
        <v>95.145963569408025</v>
      </c>
      <c r="D44" s="18">
        <f t="shared" si="4"/>
        <v>1181.4043809227117</v>
      </c>
      <c r="E44" s="18">
        <f t="shared" si="5"/>
        <v>479.06374605152621</v>
      </c>
      <c r="F44" s="21">
        <f t="shared" si="3"/>
        <v>0</v>
      </c>
      <c r="H44" s="17"/>
      <c r="I44" s="17"/>
      <c r="J44" s="17"/>
      <c r="K44" s="17"/>
      <c r="L44" s="17"/>
      <c r="M44" s="3"/>
      <c r="N44" s="3"/>
      <c r="O44" s="3"/>
      <c r="P44" s="3"/>
    </row>
    <row r="45" spans="1:16" ht="21" x14ac:dyDescent="0.4">
      <c r="A45" s="20">
        <v>0.41</v>
      </c>
      <c r="B45" s="23">
        <f t="shared" si="2"/>
        <v>0.63174743627537044</v>
      </c>
      <c r="C45" s="22">
        <v>94.830830215093059</v>
      </c>
      <c r="D45" s="18">
        <f t="shared" si="4"/>
        <v>1171.0440282177599</v>
      </c>
      <c r="E45" s="18">
        <f t="shared" si="5"/>
        <v>474.35923462833682</v>
      </c>
      <c r="F45" s="21">
        <f t="shared" si="3"/>
        <v>0</v>
      </c>
      <c r="H45" s="17"/>
      <c r="I45" s="17"/>
      <c r="J45" s="17"/>
      <c r="K45" s="17"/>
      <c r="L45" s="17"/>
      <c r="M45" s="3"/>
      <c r="N45" s="3"/>
      <c r="O45" s="3"/>
      <c r="P45" s="3"/>
    </row>
    <row r="46" spans="1:16" ht="21" x14ac:dyDescent="0.4">
      <c r="A46" s="20">
        <v>0.42</v>
      </c>
      <c r="B46" s="23">
        <f t="shared" si="2"/>
        <v>0.64151963613051721</v>
      </c>
      <c r="C46" s="22">
        <v>94.518493846626654</v>
      </c>
      <c r="D46" s="18">
        <f t="shared" si="4"/>
        <v>1160.8450558552217</v>
      </c>
      <c r="E46" s="18">
        <f t="shared" si="5"/>
        <v>469.73289058759667</v>
      </c>
      <c r="F46" s="21">
        <f t="shared" si="3"/>
        <v>0</v>
      </c>
      <c r="H46" s="17"/>
      <c r="I46" s="17"/>
      <c r="J46" s="17"/>
      <c r="K46" s="17"/>
      <c r="L46" s="17"/>
      <c r="M46" s="3"/>
      <c r="N46" s="3"/>
      <c r="O46" s="3"/>
      <c r="P46" s="3"/>
    </row>
    <row r="47" spans="1:16" ht="21" x14ac:dyDescent="0.4">
      <c r="A47" s="20">
        <v>0.43</v>
      </c>
      <c r="B47" s="23">
        <f t="shared" si="2"/>
        <v>0.65111278746669554</v>
      </c>
      <c r="C47" s="22">
        <v>94.208914079495642</v>
      </c>
      <c r="D47" s="18">
        <f t="shared" si="4"/>
        <v>1150.8039964527643</v>
      </c>
      <c r="E47" s="18">
        <f t="shared" si="5"/>
        <v>465.18295004440586</v>
      </c>
      <c r="F47" s="21">
        <f t="shared" si="3"/>
        <v>0</v>
      </c>
      <c r="H47" s="17"/>
      <c r="I47" s="17"/>
      <c r="J47" s="17"/>
      <c r="K47" s="17"/>
      <c r="L47" s="17"/>
      <c r="M47" s="3"/>
      <c r="N47" s="3"/>
      <c r="O47" s="3"/>
      <c r="P47" s="3"/>
    </row>
    <row r="48" spans="1:16" ht="21" x14ac:dyDescent="0.4">
      <c r="A48" s="20">
        <v>0.44</v>
      </c>
      <c r="B48" s="23">
        <f t="shared" si="2"/>
        <v>0.66053116976297988</v>
      </c>
      <c r="C48" s="22">
        <v>93.902051283972497</v>
      </c>
      <c r="D48" s="18">
        <f t="shared" si="4"/>
        <v>1140.9174750451471</v>
      </c>
      <c r="E48" s="18">
        <f t="shared" si="5"/>
        <v>460.70769817881308</v>
      </c>
      <c r="F48" s="21">
        <f t="shared" si="3"/>
        <v>0</v>
      </c>
      <c r="H48" s="17"/>
      <c r="I48" s="17"/>
      <c r="J48" s="17"/>
      <c r="K48" s="17"/>
      <c r="L48" s="17"/>
      <c r="M48" s="3"/>
      <c r="N48" s="3"/>
      <c r="O48" s="3"/>
      <c r="P48" s="3"/>
    </row>
    <row r="49" spans="1:16" ht="21" x14ac:dyDescent="0.4">
      <c r="A49" s="20">
        <v>0.45</v>
      </c>
      <c r="B49" s="23">
        <f t="shared" si="2"/>
        <v>0.66977893788757892</v>
      </c>
      <c r="C49" s="22">
        <v>93.597866568971753</v>
      </c>
      <c r="D49" s="18">
        <f t="shared" si="4"/>
        <v>1131.1822062101332</v>
      </c>
      <c r="E49" s="18">
        <f t="shared" si="5"/>
        <v>456.30546764625529</v>
      </c>
      <c r="F49" s="21">
        <f t="shared" si="3"/>
        <v>0</v>
      </c>
      <c r="H49" s="17"/>
      <c r="I49" s="17"/>
      <c r="J49" s="17"/>
      <c r="K49" s="17"/>
      <c r="L49" s="17"/>
      <c r="M49" s="3"/>
      <c r="N49" s="3"/>
      <c r="O49" s="3"/>
      <c r="P49" s="3"/>
    </row>
    <row r="50" spans="1:16" ht="21" x14ac:dyDescent="0.4">
      <c r="A50" s="20">
        <v>0.46</v>
      </c>
      <c r="B50" s="23">
        <f t="shared" si="2"/>
        <v>0.67886012630968184</v>
      </c>
      <c r="C50" s="22">
        <v>93.296321766254408</v>
      </c>
      <c r="D50" s="18">
        <f t="shared" si="4"/>
        <v>1121.5949912942569</v>
      </c>
      <c r="E50" s="18">
        <f t="shared" si="5"/>
        <v>451.97463704563387</v>
      </c>
      <c r="F50" s="21">
        <f t="shared" si="3"/>
        <v>0</v>
      </c>
      <c r="H50" s="17"/>
      <c r="I50" s="17"/>
      <c r="J50" s="17"/>
      <c r="K50" s="17"/>
      <c r="L50" s="17"/>
      <c r="M50" s="3"/>
      <c r="N50" s="3"/>
      <c r="O50" s="3"/>
      <c r="P50" s="3"/>
    </row>
    <row r="51" spans="1:16" ht="21" x14ac:dyDescent="0.4">
      <c r="A51" s="20">
        <v>0.47</v>
      </c>
      <c r="B51" s="23">
        <f t="shared" si="2"/>
        <v>0.68777865315175035</v>
      </c>
      <c r="C51" s="22">
        <v>92.997379414974972</v>
      </c>
      <c r="D51" s="18">
        <f t="shared" si="4"/>
        <v>1112.1527157347452</v>
      </c>
      <c r="E51" s="18">
        <f t="shared" si="5"/>
        <v>447.71362944277291</v>
      </c>
      <c r="F51" s="21">
        <f t="shared" si="3"/>
        <v>0</v>
      </c>
      <c r="H51" s="17"/>
      <c r="I51" s="17"/>
      <c r="J51" s="17"/>
      <c r="K51" s="17"/>
      <c r="L51" s="17"/>
      <c r="M51" s="3"/>
      <c r="N51" s="3"/>
      <c r="O51" s="3"/>
      <c r="P51" s="3"/>
    </row>
    <row r="52" spans="1:16" ht="21" x14ac:dyDescent="0.4">
      <c r="A52" s="20">
        <v>0.48</v>
      </c>
      <c r="B52" s="23">
        <f t="shared" si="2"/>
        <v>0.6965383240888392</v>
      </c>
      <c r="C52" s="22">
        <v>92.701002746565692</v>
      </c>
      <c r="D52" s="18">
        <f t="shared" si="4"/>
        <v>1102.8523464739956</v>
      </c>
      <c r="E52" s="18">
        <f t="shared" si="5"/>
        <v>443.52091094708163</v>
      </c>
      <c r="F52" s="21">
        <f t="shared" si="3"/>
        <v>0</v>
      </c>
      <c r="H52" s="17"/>
      <c r="I52" s="17"/>
      <c r="J52" s="17"/>
      <c r="K52" s="17"/>
      <c r="L52" s="17"/>
      <c r="M52" s="3"/>
      <c r="N52" s="3"/>
      <c r="O52" s="3"/>
      <c r="P52" s="3"/>
    </row>
    <row r="53" spans="1:16" ht="21" x14ac:dyDescent="0.4">
      <c r="A53" s="20">
        <v>0.49</v>
      </c>
      <c r="B53" s="23">
        <f t="shared" si="2"/>
        <v>0.7051428361012344</v>
      </c>
      <c r="C53" s="22">
        <v>92.407155669951848</v>
      </c>
      <c r="D53" s="18">
        <f t="shared" si="4"/>
        <v>1093.6909294631391</v>
      </c>
      <c r="E53" s="18">
        <f t="shared" si="5"/>
        <v>439.39498933933578</v>
      </c>
      <c r="F53" s="21">
        <f t="shared" si="3"/>
        <v>0</v>
      </c>
      <c r="H53" s="17"/>
      <c r="I53" s="17"/>
      <c r="J53" s="17"/>
      <c r="K53" s="17"/>
      <c r="L53" s="17"/>
      <c r="M53" s="3"/>
      <c r="N53" s="3"/>
      <c r="O53" s="3"/>
      <c r="P53" s="3"/>
    </row>
    <row r="54" spans="1:16" ht="21" x14ac:dyDescent="0.4">
      <c r="A54" s="20">
        <v>0.5</v>
      </c>
      <c r="B54" s="23">
        <f t="shared" si="2"/>
        <v>0.7135957810864505</v>
      </c>
      <c r="C54" s="22">
        <v>92.115802757093192</v>
      </c>
      <c r="D54" s="18">
        <f t="shared" si="4"/>
        <v>1084.6655872514048</v>
      </c>
      <c r="E54" s="18">
        <f t="shared" si="5"/>
        <v>435.33441274859467</v>
      </c>
      <c r="F54" s="21">
        <f t="shared" si="3"/>
        <v>0</v>
      </c>
      <c r="H54" s="17"/>
      <c r="I54" s="17"/>
      <c r="J54" s="17"/>
      <c r="K54" s="17"/>
      <c r="L54" s="17"/>
      <c r="M54" s="3"/>
      <c r="N54" s="3"/>
      <c r="O54" s="3"/>
      <c r="P54" s="3"/>
    </row>
    <row r="55" spans="1:16" ht="21" x14ac:dyDescent="0.4">
      <c r="A55" s="20">
        <v>0.51</v>
      </c>
      <c r="B55" s="23">
        <f t="shared" si="2"/>
        <v>0.72190064933631404</v>
      </c>
      <c r="C55" s="22">
        <v>91.826909228844812</v>
      </c>
      <c r="D55" s="18">
        <f t="shared" si="4"/>
        <v>1075.7735166580367</v>
      </c>
      <c r="E55" s="18">
        <f t="shared" si="5"/>
        <v>431.33776837632985</v>
      </c>
      <c r="F55" s="21">
        <f t="shared" si="3"/>
        <v>0</v>
      </c>
      <c r="H55" s="17"/>
      <c r="I55" s="17"/>
      <c r="J55" s="17"/>
      <c r="K55" s="17"/>
      <c r="L55" s="17"/>
      <c r="M55" s="3"/>
      <c r="N55" s="3"/>
      <c r="O55" s="3"/>
      <c r="P55" s="3"/>
    </row>
    <row r="56" spans="1:16" ht="21" x14ac:dyDescent="0.4">
      <c r="A56" s="20">
        <v>0.52</v>
      </c>
      <c r="B56" s="23">
        <f t="shared" si="2"/>
        <v>0.73006083288467694</v>
      </c>
      <c r="C56" s="22">
        <v>91.540440941132019</v>
      </c>
      <c r="D56" s="18">
        <f t="shared" si="4"/>
        <v>1067.0119865237584</v>
      </c>
      <c r="E56" s="18">
        <f t="shared" si="5"/>
        <v>427.40368126592682</v>
      </c>
      <c r="F56" s="21">
        <f t="shared" si="3"/>
        <v>0</v>
      </c>
      <c r="H56" s="17"/>
      <c r="I56" s="17"/>
      <c r="J56" s="17"/>
      <c r="K56" s="17"/>
      <c r="L56" s="17"/>
      <c r="M56" s="3"/>
      <c r="N56" s="3"/>
      <c r="O56" s="3"/>
      <c r="P56" s="3"/>
    </row>
    <row r="57" spans="1:16" ht="21" x14ac:dyDescent="0.4">
      <c r="A57" s="20">
        <v>0.53</v>
      </c>
      <c r="B57" s="23">
        <f t="shared" si="2"/>
        <v>0.73807962873100619</v>
      </c>
      <c r="C57" s="22">
        <v>91.256364371433747</v>
      </c>
      <c r="D57" s="18">
        <f t="shared" si="4"/>
        <v>1058.3783355388014</v>
      </c>
      <c r="E57" s="18">
        <f t="shared" si="5"/>
        <v>423.53081311581951</v>
      </c>
      <c r="F57" s="21">
        <f t="shared" si="3"/>
        <v>0</v>
      </c>
      <c r="H57" s="17"/>
      <c r="I57" s="17"/>
      <c r="J57" s="17"/>
      <c r="K57" s="17"/>
      <c r="L57" s="17"/>
      <c r="M57" s="3"/>
      <c r="N57" s="3"/>
      <c r="O57" s="3"/>
      <c r="P57" s="3"/>
    </row>
    <row r="58" spans="1:16" ht="21" x14ac:dyDescent="0.4">
      <c r="A58" s="20">
        <v>0.54</v>
      </c>
      <c r="B58" s="23">
        <f t="shared" si="2"/>
        <v>0.7459602419448822</v>
      </c>
      <c r="C58" s="22">
        <v>90.974646605567614</v>
      </c>
      <c r="D58" s="18">
        <f t="shared" si="4"/>
        <v>1049.869970144649</v>
      </c>
      <c r="E58" s="18">
        <f t="shared" si="5"/>
        <v>419.71786113454192</v>
      </c>
      <c r="F58" s="21">
        <f t="shared" si="3"/>
        <v>0</v>
      </c>
      <c r="H58" s="17"/>
      <c r="I58" s="17"/>
      <c r="J58" s="17"/>
      <c r="K58" s="17"/>
      <c r="L58" s="17"/>
      <c r="M58" s="3"/>
      <c r="N58" s="3"/>
      <c r="O58" s="3"/>
      <c r="P58" s="3"/>
    </row>
    <row r="59" spans="1:16" ht="21" x14ac:dyDescent="0.4">
      <c r="A59" s="20">
        <v>0.55000000000000004</v>
      </c>
      <c r="B59" s="23">
        <f t="shared" si="2"/>
        <v>0.75370578865625126</v>
      </c>
      <c r="C59" s="22">
        <v>90.695255324771793</v>
      </c>
      <c r="D59" s="18">
        <f t="shared" si="4"/>
        <v>1041.4843625068197</v>
      </c>
      <c r="E59" s="18">
        <f t="shared" si="5"/>
        <v>415.96355693610946</v>
      </c>
      <c r="F59" s="21">
        <f t="shared" si="3"/>
        <v>0</v>
      </c>
      <c r="H59" s="17"/>
      <c r="I59" s="17"/>
      <c r="J59" s="17"/>
      <c r="K59" s="17"/>
      <c r="L59" s="17"/>
      <c r="M59" s="3"/>
      <c r="N59" s="3"/>
      <c r="O59" s="3"/>
      <c r="P59" s="3"/>
    </row>
    <row r="60" spans="1:16" ht="21" x14ac:dyDescent="0.4">
      <c r="A60" s="20">
        <v>0.56000000000000005</v>
      </c>
      <c r="B60" s="23">
        <f t="shared" si="2"/>
        <v>0.76131929893602091</v>
      </c>
      <c r="C60" s="22">
        <v>90.418158793077254</v>
      </c>
      <c r="D60" s="18">
        <f t="shared" si="4"/>
        <v>1033.2190485560282</v>
      </c>
      <c r="E60" s="18">
        <f t="shared" si="5"/>
        <v>412.26666547414493</v>
      </c>
      <c r="F60" s="21">
        <f t="shared" si="3"/>
        <v>0</v>
      </c>
      <c r="H60" s="17"/>
      <c r="I60" s="17"/>
      <c r="J60" s="17"/>
      <c r="K60" s="17"/>
      <c r="L60" s="17"/>
      <c r="M60" s="3"/>
      <c r="N60" s="3"/>
      <c r="O60" s="3"/>
      <c r="P60" s="3"/>
    </row>
    <row r="61" spans="1:16" ht="21" x14ac:dyDescent="0.4">
      <c r="A61" s="20">
        <v>0.56999999999999995</v>
      </c>
      <c r="B61" s="23">
        <f t="shared" si="2"/>
        <v>0.76880371957142501</v>
      </c>
      <c r="C61" s="22">
        <v>90.143325844964977</v>
      </c>
      <c r="D61" s="18">
        <f t="shared" si="4"/>
        <v>1025.0716260952333</v>
      </c>
      <c r="E61" s="18">
        <f t="shared" si="5"/>
        <v>408.62598401329581</v>
      </c>
      <c r="F61" s="21">
        <f t="shared" si="3"/>
        <v>0</v>
      </c>
      <c r="H61" s="17"/>
      <c r="I61" s="17"/>
      <c r="J61" s="17"/>
      <c r="K61" s="17"/>
      <c r="L61" s="17"/>
      <c r="M61" s="3"/>
      <c r="N61" s="3"/>
      <c r="O61" s="3"/>
      <c r="P61" s="3"/>
    </row>
    <row r="62" spans="1:16" ht="21" x14ac:dyDescent="0.4">
      <c r="A62" s="20">
        <v>0.57999999999999996</v>
      </c>
      <c r="B62" s="23">
        <f t="shared" si="2"/>
        <v>0.77616191674036505</v>
      </c>
      <c r="C62" s="22">
        <v>89.870725873301339</v>
      </c>
      <c r="D62" s="18">
        <f t="shared" si="4"/>
        <v>1017.0397529701337</v>
      </c>
      <c r="E62" s="18">
        <f t="shared" si="5"/>
        <v>405.04034113648055</v>
      </c>
      <c r="F62" s="21">
        <f t="shared" si="3"/>
        <v>0</v>
      </c>
      <c r="H62" s="17"/>
      <c r="I62" s="17"/>
      <c r="J62" s="17"/>
      <c r="K62" s="17"/>
      <c r="L62" s="17"/>
      <c r="M62" s="3"/>
      <c r="N62" s="3"/>
      <c r="O62" s="3"/>
      <c r="P62" s="3"/>
    </row>
    <row r="63" spans="1:16" ht="21" x14ac:dyDescent="0.4">
      <c r="A63" s="20">
        <v>0.59</v>
      </c>
      <c r="B63" s="23">
        <f t="shared" si="2"/>
        <v>0.78339667858879225</v>
      </c>
      <c r="C63" s="22">
        <v>89.600328817547805</v>
      </c>
      <c r="D63" s="18">
        <f t="shared" si="4"/>
        <v>1009.1211453008173</v>
      </c>
      <c r="E63" s="18">
        <f t="shared" si="5"/>
        <v>401.50859578662812</v>
      </c>
      <c r="F63" s="21">
        <f t="shared" si="3"/>
        <v>0</v>
      </c>
      <c r="H63" s="17"/>
      <c r="I63" s="17"/>
      <c r="J63" s="17"/>
      <c r="K63" s="17"/>
      <c r="L63" s="17"/>
      <c r="M63" s="3"/>
      <c r="N63" s="3"/>
      <c r="O63" s="3"/>
      <c r="P63" s="3"/>
    </row>
    <row r="64" spans="1:16" ht="21" x14ac:dyDescent="0.4">
      <c r="A64" s="20">
        <v>0.6</v>
      </c>
      <c r="B64" s="23">
        <f t="shared" si="2"/>
        <v>0.79051071771496673</v>
      </c>
      <c r="C64" s="22">
        <v>89.332105152236991</v>
      </c>
      <c r="D64" s="18">
        <f t="shared" si="4"/>
        <v>1001.3135757722912</v>
      </c>
      <c r="E64" s="18">
        <f t="shared" si="5"/>
        <v>398.02963634156532</v>
      </c>
      <c r="F64" s="21">
        <f t="shared" si="3"/>
        <v>0</v>
      </c>
      <c r="H64" s="17"/>
      <c r="I64" s="17"/>
      <c r="J64" s="17"/>
      <c r="K64" s="17"/>
      <c r="L64" s="17"/>
      <c r="M64" s="3"/>
      <c r="N64" s="3"/>
      <c r="O64" s="3"/>
      <c r="P64" s="3"/>
    </row>
    <row r="65" spans="1:16" ht="21" x14ac:dyDescent="0.4">
      <c r="A65" s="20">
        <v>0.61</v>
      </c>
      <c r="B65" s="23">
        <f t="shared" si="2"/>
        <v>0.79750667356431981</v>
      </c>
      <c r="C65" s="22">
        <v>89.066025875711034</v>
      </c>
      <c r="D65" s="18">
        <f t="shared" si="4"/>
        <v>993.61487198177554</v>
      </c>
      <c r="E65" s="18">
        <f t="shared" si="5"/>
        <v>394.6023797208145</v>
      </c>
      <c r="F65" s="21">
        <f t="shared" si="3"/>
        <v>0</v>
      </c>
      <c r="H65" s="17"/>
      <c r="I65" s="17"/>
      <c r="J65" s="17"/>
      <c r="K65" s="17"/>
      <c r="L65" s="17"/>
      <c r="M65" s="3"/>
      <c r="N65" s="3"/>
      <c r="O65" s="3"/>
      <c r="P65" s="3"/>
    </row>
    <row r="66" spans="1:16" ht="21" x14ac:dyDescent="0.4">
      <c r="A66" s="20">
        <v>0.62</v>
      </c>
      <c r="B66" s="23">
        <f t="shared" si="2"/>
        <v>0.80438711473845781</v>
      </c>
      <c r="C66" s="22">
        <v>88.802062499116261</v>
      </c>
      <c r="D66" s="18">
        <f t="shared" si="4"/>
        <v>986.02291484069019</v>
      </c>
      <c r="E66" s="18">
        <f t="shared" si="5"/>
        <v>391.22577052308628</v>
      </c>
      <c r="F66" s="21">
        <f t="shared" si="3"/>
        <v>0</v>
      </c>
      <c r="H66" s="17"/>
      <c r="I66" s="17"/>
      <c r="J66" s="17"/>
      <c r="K66" s="17"/>
      <c r="L66" s="17"/>
      <c r="M66" s="3"/>
      <c r="N66" s="3"/>
      <c r="O66" s="3"/>
      <c r="P66" s="3"/>
    </row>
    <row r="67" spans="1:16" ht="21" x14ac:dyDescent="0.4">
      <c r="A67" s="20">
        <v>0.63</v>
      </c>
      <c r="B67" s="23">
        <f t="shared" si="2"/>
        <v>0.81115454122168185</v>
      </c>
      <c r="C67" s="22">
        <v>88.540187035648131</v>
      </c>
      <c r="D67" s="18">
        <f t="shared" si="4"/>
        <v>978.53563702933047</v>
      </c>
      <c r="E67" s="18">
        <f t="shared" si="5"/>
        <v>387.8987801933016</v>
      </c>
      <c r="F67" s="21">
        <f t="shared" si="3"/>
        <v>0</v>
      </c>
      <c r="H67" s="17"/>
      <c r="I67" s="17"/>
      <c r="J67" s="17"/>
      <c r="K67" s="17"/>
      <c r="L67" s="17"/>
      <c r="M67" s="3"/>
      <c r="N67" s="3"/>
      <c r="O67" s="3"/>
      <c r="P67" s="3"/>
    </row>
    <row r="68" spans="1:16" ht="21" x14ac:dyDescent="0.4">
      <c r="A68" s="20">
        <v>0.64</v>
      </c>
      <c r="B68" s="23">
        <f t="shared" si="2"/>
        <v>0.81781138652829666</v>
      </c>
      <c r="C68" s="22">
        <v>88.280371990041871</v>
      </c>
      <c r="D68" s="18">
        <f t="shared" ref="D68:D99" si="6">10^($I$4-$J$4/(C68+$K$4))</f>
        <v>971.15102150235225</v>
      </c>
      <c r="E68" s="18">
        <f t="shared" ref="E68:E104" si="7">10^($I$5-$J$5/(C68+$K$5))</f>
        <v>384.62040621803794</v>
      </c>
      <c r="F68" s="21">
        <f t="shared" si="3"/>
        <v>-9.0949470177292824E-13</v>
      </c>
      <c r="H68" s="17"/>
      <c r="I68" s="17"/>
      <c r="J68" s="17"/>
      <c r="K68" s="17"/>
      <c r="L68" s="17"/>
      <c r="M68" s="3"/>
      <c r="N68" s="3"/>
      <c r="O68" s="3"/>
      <c r="P68" s="3"/>
    </row>
    <row r="69" spans="1:16" ht="21" x14ac:dyDescent="0.4">
      <c r="A69" s="20">
        <v>0.65</v>
      </c>
      <c r="B69" s="23">
        <f t="shared" ref="B69:B104" si="8">+A69*D69/$E$1</f>
        <v>0.82436001977379592</v>
      </c>
      <c r="C69" s="22">
        <v>88.022590348302472</v>
      </c>
      <c r="D69" s="18">
        <f t="shared" si="6"/>
        <v>963.86710004320753</v>
      </c>
      <c r="E69" s="18">
        <f t="shared" si="7"/>
        <v>381.38967134832916</v>
      </c>
      <c r="F69" s="21">
        <f t="shared" ref="F69:F104" si="9">+A69*D69+(1-A69)*E69-$E$1</f>
        <v>0</v>
      </c>
      <c r="H69" s="17"/>
      <c r="I69" s="17"/>
      <c r="J69" s="17"/>
      <c r="K69" s="17"/>
      <c r="L69" s="17"/>
      <c r="M69" s="3"/>
      <c r="N69" s="3"/>
      <c r="O69" s="3"/>
      <c r="P69" s="3"/>
    </row>
    <row r="70" spans="1:16" ht="21" x14ac:dyDescent="0.4">
      <c r="A70" s="20">
        <v>0.66</v>
      </c>
      <c r="B70" s="23">
        <f t="shared" si="8"/>
        <v>0.83080274767291007</v>
      </c>
      <c r="C70" s="22">
        <v>87.766815567669539</v>
      </c>
      <c r="D70" s="18">
        <f t="shared" si="6"/>
        <v>956.68195186577532</v>
      </c>
      <c r="E70" s="18">
        <f t="shared" si="7"/>
        <v>378.20562284878747</v>
      </c>
      <c r="F70" s="21">
        <f t="shared" si="9"/>
        <v>0</v>
      </c>
      <c r="H70" s="17"/>
      <c r="I70" s="17"/>
      <c r="J70" s="17"/>
      <c r="K70" s="17"/>
      <c r="L70" s="17"/>
      <c r="M70" s="3"/>
      <c r="N70" s="3"/>
      <c r="O70" s="3"/>
      <c r="P70" s="3"/>
    </row>
    <row r="71" spans="1:16" ht="21" x14ac:dyDescent="0.4">
      <c r="A71" s="20">
        <v>0.67</v>
      </c>
      <c r="B71" s="23">
        <f t="shared" si="8"/>
        <v>0.83714181646738595</v>
      </c>
      <c r="C71" s="22">
        <v>87.513021566811204</v>
      </c>
      <c r="D71" s="18">
        <f t="shared" si="6"/>
        <v>949.59370226151236</v>
      </c>
      <c r="E71" s="18">
        <f t="shared" si="7"/>
        <v>375.0673317720794</v>
      </c>
      <c r="F71" s="21">
        <f t="shared" si="9"/>
        <v>0</v>
      </c>
      <c r="H71" s="17"/>
      <c r="I71" s="17"/>
      <c r="J71" s="17"/>
      <c r="K71" s="17"/>
      <c r="L71" s="17"/>
      <c r="M71" s="3"/>
      <c r="N71" s="3"/>
      <c r="O71" s="3"/>
      <c r="P71" s="3"/>
    </row>
    <row r="72" spans="1:16" ht="21" x14ac:dyDescent="0.4">
      <c r="A72" s="20">
        <v>0.68</v>
      </c>
      <c r="B72" s="23">
        <f t="shared" si="8"/>
        <v>0.8433794137861913</v>
      </c>
      <c r="C72" s="22">
        <v>87.261182716242331</v>
      </c>
      <c r="D72" s="18">
        <f t="shared" si="6"/>
        <v>942.60052129044902</v>
      </c>
      <c r="E72" s="18">
        <f t="shared" si="7"/>
        <v>371.97389225779551</v>
      </c>
      <c r="F72" s="21">
        <f t="shared" si="9"/>
        <v>0</v>
      </c>
      <c r="H72" s="17"/>
      <c r="I72" s="17"/>
      <c r="J72" s="17"/>
      <c r="K72" s="17"/>
      <c r="L72" s="17"/>
      <c r="M72" s="3"/>
      <c r="N72" s="3"/>
      <c r="O72" s="3"/>
      <c r="P72" s="3"/>
    </row>
    <row r="73" spans="1:16" ht="21" x14ac:dyDescent="0.4">
      <c r="A73" s="20">
        <v>0.69</v>
      </c>
      <c r="B73" s="23">
        <f t="shared" si="8"/>
        <v>0.8495176704407984</v>
      </c>
      <c r="C73" s="22">
        <v>87.011273828961691</v>
      </c>
      <c r="D73" s="18">
        <f t="shared" si="6"/>
        <v>935.7006225145027</v>
      </c>
      <c r="E73" s="18">
        <f t="shared" si="7"/>
        <v>368.92442085481616</v>
      </c>
      <c r="F73" s="21">
        <f t="shared" si="9"/>
        <v>0</v>
      </c>
      <c r="H73" s="17"/>
      <c r="I73" s="17"/>
      <c r="J73" s="17"/>
      <c r="K73" s="17"/>
      <c r="L73" s="17"/>
      <c r="M73" s="3"/>
      <c r="N73" s="3"/>
      <c r="O73" s="3"/>
      <c r="P73" s="3"/>
    </row>
    <row r="74" spans="1:16" ht="21" x14ac:dyDescent="0.4">
      <c r="A74" s="20">
        <v>0.7</v>
      </c>
      <c r="B74" s="23">
        <f t="shared" si="8"/>
        <v>0.85555866215804011</v>
      </c>
      <c r="C74" s="22">
        <v>86.763270151303203</v>
      </c>
      <c r="D74" s="18">
        <f t="shared" si="6"/>
        <v>928.8922617715865</v>
      </c>
      <c r="E74" s="18">
        <f t="shared" si="7"/>
        <v>365.91805586629982</v>
      </c>
      <c r="F74" s="21">
        <f t="shared" si="9"/>
        <v>0</v>
      </c>
      <c r="H74" s="17"/>
      <c r="I74" s="17"/>
      <c r="J74" s="17"/>
      <c r="K74" s="17"/>
      <c r="L74" s="17"/>
      <c r="M74" s="3"/>
      <c r="N74" s="3"/>
      <c r="O74" s="3"/>
      <c r="P74" s="3"/>
    </row>
    <row r="75" spans="1:16" ht="21" x14ac:dyDescent="0.4">
      <c r="A75" s="20">
        <v>0.71</v>
      </c>
      <c r="B75" s="23">
        <f t="shared" si="8"/>
        <v>0.86150441125292765</v>
      </c>
      <c r="C75" s="22">
        <v>86.517147353996521</v>
      </c>
      <c r="D75" s="18">
        <f t="shared" si="6"/>
        <v>922.17373598904942</v>
      </c>
      <c r="E75" s="18">
        <f t="shared" si="7"/>
        <v>362.95395671646816</v>
      </c>
      <c r="F75" s="21">
        <f t="shared" si="9"/>
        <v>0</v>
      </c>
      <c r="H75" s="17"/>
      <c r="I75" s="17"/>
      <c r="J75" s="17"/>
      <c r="K75" s="17"/>
      <c r="L75" s="17"/>
      <c r="M75" s="3"/>
      <c r="N75" s="3"/>
      <c r="O75" s="3"/>
      <c r="P75" s="3"/>
    </row>
    <row r="76" spans="1:16" ht="21" x14ac:dyDescent="0.4">
      <c r="A76" s="20">
        <v>0.72</v>
      </c>
      <c r="B76" s="23">
        <f t="shared" si="8"/>
        <v>0.86735688824375956</v>
      </c>
      <c r="C76" s="22">
        <v>86.272881523431607</v>
      </c>
      <c r="D76" s="18">
        <f t="shared" si="6"/>
        <v>915.5433820350795</v>
      </c>
      <c r="E76" s="18">
        <f t="shared" si="7"/>
        <v>360.03130333836407</v>
      </c>
      <c r="F76" s="21">
        <f t="shared" si="9"/>
        <v>0</v>
      </c>
      <c r="H76" s="17"/>
      <c r="I76" s="17"/>
      <c r="J76" s="17"/>
      <c r="K76" s="17"/>
      <c r="L76" s="17"/>
      <c r="M76" s="3"/>
      <c r="N76" s="3"/>
      <c r="O76" s="3"/>
      <c r="P76" s="3"/>
    </row>
    <row r="77" spans="1:16" ht="21" x14ac:dyDescent="0.4">
      <c r="A77" s="20">
        <v>0.73</v>
      </c>
      <c r="B77" s="23">
        <f t="shared" si="8"/>
        <v>0.8731180134117128</v>
      </c>
      <c r="C77" s="22">
        <v>86.030449153123641</v>
      </c>
      <c r="D77" s="18">
        <f t="shared" si="6"/>
        <v>908.99957560671476</v>
      </c>
      <c r="E77" s="18">
        <f t="shared" si="7"/>
        <v>357.14929558184434</v>
      </c>
      <c r="F77" s="21">
        <f t="shared" si="9"/>
        <v>0</v>
      </c>
      <c r="H77" s="17"/>
      <c r="I77" s="17"/>
      <c r="J77" s="17"/>
      <c r="K77" s="17"/>
      <c r="L77" s="17"/>
      <c r="M77" s="3"/>
      <c r="N77" s="3"/>
      <c r="O77" s="3"/>
      <c r="P77" s="3"/>
    </row>
    <row r="78" spans="1:16" ht="21" x14ac:dyDescent="0.4">
      <c r="A78" s="20">
        <v>0.74</v>
      </c>
      <c r="B78" s="23">
        <f t="shared" si="8"/>
        <v>0.87878965830701361</v>
      </c>
      <c r="C78" s="22">
        <v>85.789827135372093</v>
      </c>
      <c r="D78" s="18">
        <f t="shared" si="6"/>
        <v>902.54073015314918</v>
      </c>
      <c r="E78" s="18">
        <f t="shared" si="7"/>
        <v>354.30715264103594</v>
      </c>
      <c r="F78" s="21">
        <f t="shared" si="9"/>
        <v>0</v>
      </c>
      <c r="H78" s="17"/>
      <c r="I78" s="17"/>
      <c r="J78" s="17"/>
      <c r="K78" s="17"/>
      <c r="L78" s="17"/>
      <c r="M78" s="3"/>
      <c r="N78" s="3"/>
      <c r="O78" s="3"/>
      <c r="P78" s="3"/>
    </row>
    <row r="79" spans="1:16" ht="21" x14ac:dyDescent="0.4">
      <c r="A79" s="20">
        <v>0.75</v>
      </c>
      <c r="B79" s="23">
        <f t="shared" si="8"/>
        <v>0.88437364720376266</v>
      </c>
      <c r="C79" s="22">
        <v>85.550992753110975</v>
      </c>
      <c r="D79" s="18">
        <f t="shared" si="6"/>
        <v>896.16529583314616</v>
      </c>
      <c r="E79" s="18">
        <f t="shared" si="7"/>
        <v>351.50411250056231</v>
      </c>
      <c r="F79" s="21">
        <f t="shared" si="9"/>
        <v>0</v>
      </c>
      <c r="H79" s="17"/>
      <c r="I79" s="17"/>
      <c r="J79" s="17"/>
      <c r="K79" s="17"/>
      <c r="L79" s="17"/>
      <c r="M79" s="3"/>
      <c r="N79" s="3"/>
      <c r="O79" s="3"/>
      <c r="P79" s="3"/>
    </row>
    <row r="80" spans="1:16" ht="21" x14ac:dyDescent="0.4">
      <c r="A80" s="20">
        <v>0.76</v>
      </c>
      <c r="B80" s="23">
        <f t="shared" si="8"/>
        <v>0.88987175850530653</v>
      </c>
      <c r="C80" s="22">
        <v>85.313923671944735</v>
      </c>
      <c r="D80" s="18">
        <f t="shared" si="6"/>
        <v>889.8717585053065</v>
      </c>
      <c r="E80" s="18">
        <f t="shared" si="7"/>
        <v>348.73943139986312</v>
      </c>
      <c r="F80" s="21">
        <f t="shared" si="9"/>
        <v>0</v>
      </c>
      <c r="H80" s="17"/>
      <c r="I80" s="17"/>
      <c r="J80" s="17"/>
      <c r="K80" s="17"/>
      <c r="L80" s="17"/>
      <c r="M80" s="3"/>
      <c r="N80" s="3"/>
      <c r="O80" s="3"/>
      <c r="P80" s="3"/>
    </row>
    <row r="81" spans="1:16" ht="21" x14ac:dyDescent="0.4">
      <c r="A81" s="20">
        <v>0.77</v>
      </c>
      <c r="B81" s="23">
        <f t="shared" si="8"/>
        <v>0.8952857261020577</v>
      </c>
      <c r="C81" s="22">
        <v>85.078597932366108</v>
      </c>
      <c r="D81" s="18">
        <f t="shared" si="6"/>
        <v>883.6586387500829</v>
      </c>
      <c r="E81" s="18">
        <f t="shared" si="7"/>
        <v>346.01238331493664</v>
      </c>
      <c r="F81" s="21">
        <f t="shared" si="9"/>
        <v>0</v>
      </c>
      <c r="H81" s="17"/>
      <c r="I81" s="17"/>
      <c r="J81" s="17"/>
      <c r="K81" s="17"/>
      <c r="L81" s="17"/>
      <c r="M81" s="3"/>
      <c r="N81" s="3"/>
      <c r="O81" s="3"/>
      <c r="P81" s="3"/>
    </row>
    <row r="82" spans="1:16" ht="21" x14ac:dyDescent="0.4">
      <c r="A82" s="20">
        <v>0.78</v>
      </c>
      <c r="B82" s="23">
        <f t="shared" si="8"/>
        <v>0.90061724068353533</v>
      </c>
      <c r="C82" s="22">
        <v>84.844993942150921</v>
      </c>
      <c r="D82" s="18">
        <f t="shared" si="6"/>
        <v>877.52449092241909</v>
      </c>
      <c r="E82" s="18">
        <f t="shared" si="7"/>
        <v>343.32225945687759</v>
      </c>
      <c r="F82" s="21">
        <f t="shared" si="9"/>
        <v>0</v>
      </c>
      <c r="H82" s="17"/>
      <c r="I82" s="17"/>
      <c r="J82" s="17"/>
      <c r="K82" s="17"/>
      <c r="L82" s="17"/>
      <c r="M82" s="3"/>
      <c r="N82" s="3"/>
      <c r="O82" s="3"/>
      <c r="P82" s="3"/>
    </row>
    <row r="83" spans="1:16" ht="21" x14ac:dyDescent="0.4">
      <c r="A83" s="20">
        <v>0.79</v>
      </c>
      <c r="B83" s="23">
        <f t="shared" si="8"/>
        <v>0.90586795100632689</v>
      </c>
      <c r="C83" s="22">
        <v>84.613090468926615</v>
      </c>
      <c r="D83" s="18">
        <f t="shared" si="6"/>
        <v>871.46790223393475</v>
      </c>
      <c r="E83" s="18">
        <f t="shared" si="7"/>
        <v>340.66836778662855</v>
      </c>
      <c r="F83" s="21">
        <f t="shared" si="9"/>
        <v>0</v>
      </c>
      <c r="H83" s="17"/>
      <c r="I83" s="17"/>
      <c r="J83" s="17"/>
      <c r="K83" s="17"/>
      <c r="L83" s="17"/>
      <c r="M83" s="3"/>
      <c r="N83" s="3"/>
      <c r="O83" s="3"/>
      <c r="P83" s="3"/>
    </row>
    <row r="84" spans="1:16" ht="21" x14ac:dyDescent="0.4">
      <c r="A84" s="20">
        <v>0.8</v>
      </c>
      <c r="B84" s="23">
        <f t="shared" si="8"/>
        <v>0.91103946511965239</v>
      </c>
      <c r="C84" s="22">
        <v>84.382866632909398</v>
      </c>
      <c r="D84" s="18">
        <f t="shared" si="6"/>
        <v>865.48749186366967</v>
      </c>
      <c r="E84" s="18">
        <f t="shared" si="7"/>
        <v>338.05003254532045</v>
      </c>
      <c r="F84" s="21">
        <f t="shared" si="9"/>
        <v>0</v>
      </c>
      <c r="H84" s="17"/>
      <c r="I84" s="17"/>
      <c r="J84" s="17"/>
      <c r="K84" s="17"/>
      <c r="L84" s="17"/>
      <c r="M84" s="3"/>
      <c r="N84" s="3"/>
      <c r="O84" s="3"/>
      <c r="P84" s="3"/>
    </row>
    <row r="85" spans="1:16" ht="21" x14ac:dyDescent="0.4">
      <c r="A85" s="20">
        <v>0.81</v>
      </c>
      <c r="B85" s="23">
        <f t="shared" si="8"/>
        <v>0.91613335155007714</v>
      </c>
      <c r="C85" s="22">
        <v>84.154301899806939</v>
      </c>
      <c r="D85" s="18">
        <f t="shared" si="6"/>
        <v>859.58191009636857</v>
      </c>
      <c r="E85" s="18">
        <f t="shared" si="7"/>
        <v>335.46659379969236</v>
      </c>
      <c r="F85" s="21">
        <f t="shared" si="9"/>
        <v>0</v>
      </c>
      <c r="H85" s="17"/>
      <c r="I85" s="17"/>
      <c r="J85" s="17"/>
      <c r="K85" s="17"/>
      <c r="L85" s="17"/>
      <c r="M85" s="3"/>
      <c r="N85" s="3"/>
      <c r="O85" s="3"/>
      <c r="P85" s="3"/>
    </row>
    <row r="86" spans="1:16" ht="21" x14ac:dyDescent="0.4">
      <c r="A86" s="20">
        <v>0.82</v>
      </c>
      <c r="B86" s="23">
        <f t="shared" si="8"/>
        <v>0.92115114044689195</v>
      </c>
      <c r="C86" s="22">
        <v>83.927376073881661</v>
      </c>
      <c r="D86" s="18">
        <f t="shared" si="6"/>
        <v>853.74983748736327</v>
      </c>
      <c r="E86" s="18">
        <f t="shared" si="7"/>
        <v>332.91740700201291</v>
      </c>
      <c r="F86" s="21">
        <f t="shared" si="9"/>
        <v>0</v>
      </c>
      <c r="H86" s="17"/>
      <c r="I86" s="17"/>
      <c r="J86" s="17"/>
      <c r="K86" s="17"/>
      <c r="L86" s="17"/>
      <c r="M86" s="3"/>
      <c r="N86" s="3"/>
      <c r="O86" s="3"/>
      <c r="P86" s="3"/>
    </row>
    <row r="87" spans="1:16" ht="21" x14ac:dyDescent="0.4">
      <c r="A87" s="20">
        <v>0.83</v>
      </c>
      <c r="B87" s="23">
        <f t="shared" si="8"/>
        <v>0.92609432468962838</v>
      </c>
      <c r="C87" s="22">
        <v>83.702069291171995</v>
      </c>
      <c r="D87" s="18">
        <f t="shared" si="6"/>
        <v>847.98998405315376</v>
      </c>
      <c r="E87" s="18">
        <f t="shared" si="7"/>
        <v>330.4018425640121</v>
      </c>
      <c r="F87" s="21">
        <f t="shared" si="9"/>
        <v>0</v>
      </c>
      <c r="H87" s="17"/>
      <c r="I87" s="17"/>
      <c r="J87" s="17"/>
      <c r="K87" s="17"/>
      <c r="L87" s="17"/>
      <c r="M87" s="3"/>
      <c r="N87" s="3"/>
      <c r="O87" s="3"/>
      <c r="P87" s="3"/>
    </row>
    <row r="88" spans="1:16" ht="21" x14ac:dyDescent="0.4">
      <c r="A88" s="20">
        <v>0.84</v>
      </c>
      <c r="B88" s="23">
        <f t="shared" si="8"/>
        <v>0.93096436095909008</v>
      </c>
      <c r="C88" s="22">
        <v>83.478362012866583</v>
      </c>
      <c r="D88" s="18">
        <f t="shared" si="6"/>
        <v>842.30108848679583</v>
      </c>
      <c r="E88" s="18">
        <f t="shared" si="7"/>
        <v>327.91928544431806</v>
      </c>
      <c r="F88" s="21">
        <f t="shared" si="9"/>
        <v>0</v>
      </c>
      <c r="H88" s="17"/>
      <c r="I88" s="17"/>
      <c r="J88" s="17"/>
      <c r="K88" s="17"/>
      <c r="L88" s="17"/>
      <c r="M88" s="3"/>
      <c r="N88" s="3"/>
      <c r="O88" s="3"/>
      <c r="P88" s="3"/>
    </row>
    <row r="89" spans="1:16" ht="21" x14ac:dyDescent="0.4">
      <c r="A89" s="20">
        <v>0.85</v>
      </c>
      <c r="B89" s="23">
        <f t="shared" si="8"/>
        <v>0.93576267077323938</v>
      </c>
      <c r="C89" s="22">
        <v>83.256235018829088</v>
      </c>
      <c r="D89" s="18">
        <f t="shared" si="6"/>
        <v>836.68191739724944</v>
      </c>
      <c r="E89" s="18">
        <f t="shared" si="7"/>
        <v>325.46913474892625</v>
      </c>
      <c r="F89" s="21">
        <f t="shared" si="9"/>
        <v>9.0949470177292824E-13</v>
      </c>
      <c r="H89" s="17"/>
      <c r="I89" s="17"/>
      <c r="J89" s="17"/>
      <c r="K89" s="17"/>
      <c r="L89" s="17"/>
      <c r="M89" s="3"/>
      <c r="N89" s="3"/>
      <c r="O89" s="3"/>
      <c r="P89" s="3"/>
    </row>
    <row r="90" spans="1:16" ht="21" x14ac:dyDescent="0.4">
      <c r="A90" s="20">
        <v>0.86</v>
      </c>
      <c r="B90" s="23">
        <f t="shared" si="8"/>
        <v>0.94049064148922001</v>
      </c>
      <c r="C90" s="22">
        <v>83.035669401268265</v>
      </c>
      <c r="D90" s="18">
        <f t="shared" si="6"/>
        <v>831.13126457186888</v>
      </c>
      <c r="E90" s="18">
        <f t="shared" si="7"/>
        <v>323.05080334423093</v>
      </c>
      <c r="F90" s="21">
        <f t="shared" si="9"/>
        <v>0</v>
      </c>
      <c r="H90" s="17"/>
      <c r="I90" s="17"/>
      <c r="J90" s="17"/>
      <c r="K90" s="17"/>
      <c r="L90" s="17"/>
      <c r="M90" s="3"/>
      <c r="N90" s="3"/>
      <c r="O90" s="3"/>
      <c r="P90" s="3"/>
    </row>
    <row r="91" spans="1:16" ht="21" x14ac:dyDescent="0.4">
      <c r="A91" s="20">
        <v>0.87</v>
      </c>
      <c r="B91" s="23">
        <f t="shared" si="8"/>
        <v>0.94514962727278173</v>
      </c>
      <c r="C91" s="22">
        <v>82.816646558552335</v>
      </c>
      <c r="D91" s="18">
        <f t="shared" si="6"/>
        <v>825.6479502612807</v>
      </c>
      <c r="E91" s="18">
        <f t="shared" si="7"/>
        <v>320.66371748219751</v>
      </c>
      <c r="F91" s="21">
        <f t="shared" si="9"/>
        <v>0</v>
      </c>
      <c r="H91" s="17"/>
      <c r="I91" s="17"/>
      <c r="J91" s="17"/>
      <c r="K91" s="17"/>
      <c r="L91" s="17"/>
      <c r="M91" s="3"/>
      <c r="N91" s="3"/>
      <c r="O91" s="3"/>
      <c r="P91" s="3"/>
    </row>
    <row r="92" spans="1:16" ht="21" x14ac:dyDescent="0.4">
      <c r="A92" s="20">
        <v>0.88</v>
      </c>
      <c r="B92" s="23">
        <f t="shared" si="8"/>
        <v>0.94974095003622638</v>
      </c>
      <c r="C92" s="22">
        <v>82.599148189160971</v>
      </c>
      <c r="D92" s="18">
        <f t="shared" si="6"/>
        <v>820.23082048583183</v>
      </c>
      <c r="E92" s="18">
        <f t="shared" si="7"/>
        <v>318.30731643723334</v>
      </c>
      <c r="F92" s="21">
        <f t="shared" si="9"/>
        <v>0</v>
      </c>
      <c r="H92" s="17"/>
      <c r="I92" s="17"/>
      <c r="J92" s="17"/>
      <c r="K92" s="17"/>
      <c r="L92" s="17"/>
      <c r="M92" s="3"/>
      <c r="N92" s="3"/>
      <c r="O92" s="3"/>
      <c r="P92" s="3"/>
    </row>
    <row r="93" spans="1:16" ht="21" x14ac:dyDescent="0.4">
      <c r="A93" s="20">
        <v>0.89</v>
      </c>
      <c r="B93" s="23">
        <f t="shared" si="8"/>
        <v>0.95426590034607872</v>
      </c>
      <c r="C93" s="22">
        <v>82.383156285774788</v>
      </c>
      <c r="D93" s="18">
        <f t="shared" si="6"/>
        <v>814.87874636294362</v>
      </c>
      <c r="E93" s="18">
        <f t="shared" si="7"/>
        <v>315.98105215435851</v>
      </c>
      <c r="F93" s="21">
        <f t="shared" si="9"/>
        <v>0</v>
      </c>
      <c r="H93" s="17"/>
      <c r="I93" s="17"/>
      <c r="J93" s="17"/>
      <c r="K93" s="17"/>
      <c r="L93" s="17"/>
      <c r="M93" s="3"/>
      <c r="N93" s="3"/>
      <c r="O93" s="3"/>
      <c r="P93" s="3"/>
    </row>
    <row r="94" spans="1:16" ht="21" x14ac:dyDescent="0.4">
      <c r="A94" s="20">
        <v>0.9</v>
      </c>
      <c r="B94" s="23">
        <f t="shared" si="8"/>
        <v>0.95872573830154151</v>
      </c>
      <c r="C94" s="22">
        <v>82.168653129496974</v>
      </c>
      <c r="D94" s="18">
        <f t="shared" si="6"/>
        <v>809.59062345463508</v>
      </c>
      <c r="E94" s="18">
        <f t="shared" si="7"/>
        <v>313.68438890828298</v>
      </c>
      <c r="F94" s="21">
        <f t="shared" si="9"/>
        <v>0</v>
      </c>
      <c r="H94" s="17"/>
      <c r="I94" s="17"/>
      <c r="J94" s="17"/>
      <c r="K94" s="17"/>
      <c r="L94" s="17"/>
      <c r="M94" s="3"/>
      <c r="N94" s="3"/>
      <c r="O94" s="3"/>
      <c r="P94" s="3"/>
    </row>
    <row r="95" spans="1:16" ht="21" x14ac:dyDescent="0.4">
      <c r="A95" s="20">
        <v>0.91</v>
      </c>
      <c r="B95" s="23">
        <f t="shared" si="8"/>
        <v>0.96312169438477568</v>
      </c>
      <c r="C95" s="22">
        <v>81.955621284204156</v>
      </c>
      <c r="D95" s="18">
        <f t="shared" si="6"/>
        <v>804.3653711345379</v>
      </c>
      <c r="E95" s="18">
        <f t="shared" si="7"/>
        <v>311.41680297300917</v>
      </c>
      <c r="F95" s="21">
        <f t="shared" si="9"/>
        <v>0</v>
      </c>
      <c r="H95" s="17"/>
      <c r="I95" s="17"/>
      <c r="J95" s="17"/>
      <c r="K95" s="17"/>
      <c r="L95" s="17"/>
      <c r="M95" s="3"/>
      <c r="N95" s="3"/>
      <c r="O95" s="3"/>
      <c r="P95" s="3"/>
    </row>
    <row r="96" spans="1:16" ht="21" x14ac:dyDescent="0.4">
      <c r="A96" s="20">
        <v>0.92</v>
      </c>
      <c r="B96" s="23">
        <f t="shared" si="8"/>
        <v>0.96745497028404137</v>
      </c>
      <c r="C96" s="22">
        <v>81.744043591024507</v>
      </c>
      <c r="D96" s="18">
        <f t="shared" si="6"/>
        <v>799.20193197377318</v>
      </c>
      <c r="E96" s="18">
        <f t="shared" si="7"/>
        <v>309.17778230160405</v>
      </c>
      <c r="F96" s="21">
        <f t="shared" si="9"/>
        <v>0</v>
      </c>
      <c r="H96" s="17"/>
      <c r="I96" s="17"/>
      <c r="J96" s="17"/>
      <c r="K96" s="17"/>
      <c r="L96" s="17"/>
      <c r="M96" s="3"/>
      <c r="N96" s="3"/>
      <c r="O96" s="3"/>
      <c r="P96" s="3"/>
    </row>
    <row r="97" spans="1:16" ht="21" x14ac:dyDescent="0.4">
      <c r="A97" s="20">
        <v>0.93</v>
      </c>
      <c r="B97" s="23">
        <f t="shared" si="8"/>
        <v>0.97172673969065126</v>
      </c>
      <c r="C97" s="22">
        <v>81.533903162938515</v>
      </c>
      <c r="D97" s="18">
        <f t="shared" si="6"/>
        <v>794.09927114504831</v>
      </c>
      <c r="E97" s="18">
        <f t="shared" si="7"/>
        <v>306.96682621577872</v>
      </c>
      <c r="F97" s="21">
        <f t="shared" si="9"/>
        <v>0</v>
      </c>
      <c r="H97" s="17"/>
      <c r="I97" s="17"/>
      <c r="J97" s="17"/>
      <c r="K97" s="17"/>
      <c r="L97" s="17"/>
      <c r="M97" s="3"/>
      <c r="N97" s="3"/>
      <c r="O97" s="3"/>
      <c r="P97" s="3"/>
    </row>
    <row r="98" spans="1:16" ht="21" x14ac:dyDescent="0.4">
      <c r="A98" s="20">
        <v>0.94</v>
      </c>
      <c r="B98" s="23">
        <f t="shared" si="8"/>
        <v>0.97593814907066112</v>
      </c>
      <c r="C98" s="22">
        <v>81.325183379500714</v>
      </c>
      <c r="D98" s="18">
        <f t="shared" si="6"/>
        <v>789.05637584436431</v>
      </c>
      <c r="E98" s="18">
        <f t="shared" si="7"/>
        <v>304.7834451049564</v>
      </c>
      <c r="F98" s="21">
        <f t="shared" si="9"/>
        <v>0</v>
      </c>
      <c r="H98" s="17"/>
      <c r="I98" s="17"/>
      <c r="J98" s="17"/>
      <c r="K98" s="17"/>
      <c r="L98" s="17"/>
      <c r="M98" s="3"/>
      <c r="N98" s="3"/>
      <c r="O98" s="3"/>
      <c r="P98" s="3"/>
    </row>
    <row r="99" spans="1:16" ht="21" x14ac:dyDescent="0.4">
      <c r="A99" s="20">
        <v>0.95</v>
      </c>
      <c r="B99" s="23">
        <f t="shared" si="8"/>
        <v>0.98009031841220495</v>
      </c>
      <c r="C99" s="22">
        <v>81.11786788167845</v>
      </c>
      <c r="D99" s="18">
        <f t="shared" si="6"/>
        <v>784.07225472976404</v>
      </c>
      <c r="E99" s="18">
        <f t="shared" si="7"/>
        <v>302.62716013448579</v>
      </c>
      <c r="F99" s="21">
        <f t="shared" si="9"/>
        <v>0</v>
      </c>
      <c r="H99" s="17"/>
      <c r="I99" s="17"/>
      <c r="J99" s="17"/>
      <c r="K99" s="17"/>
      <c r="L99" s="17"/>
      <c r="M99" s="3"/>
      <c r="N99" s="3"/>
      <c r="O99" s="3"/>
      <c r="P99" s="3"/>
    </row>
    <row r="100" spans="1:16" ht="21" x14ac:dyDescent="0.4">
      <c r="A100" s="20">
        <v>0.96</v>
      </c>
      <c r="B100" s="23">
        <f t="shared" si="8"/>
        <v>0.98418434194933235</v>
      </c>
      <c r="C100" s="22">
        <v>80.911940566805882</v>
      </c>
      <c r="D100" s="18">
        <f>10^($I$4-$J$4/(C100+$K$4))</f>
        <v>779.1459373765548</v>
      </c>
      <c r="E100" s="18">
        <f t="shared" si="7"/>
        <v>300.49750296270543</v>
      </c>
      <c r="F100" s="21">
        <f t="shared" si="9"/>
        <v>0</v>
      </c>
      <c r="H100" s="17"/>
      <c r="I100" s="17"/>
      <c r="J100" s="17"/>
      <c r="K100" s="17"/>
      <c r="L100" s="17"/>
      <c r="M100" s="3"/>
      <c r="N100" s="3"/>
      <c r="O100" s="3"/>
      <c r="P100" s="3"/>
    </row>
    <row r="101" spans="1:16" ht="21" x14ac:dyDescent="0.4">
      <c r="A101" s="20">
        <v>0.97</v>
      </c>
      <c r="B101" s="23">
        <f t="shared" si="8"/>
        <v>0.98822128886316141</v>
      </c>
      <c r="C101" s="22">
        <v>80.707385583649497</v>
      </c>
      <c r="D101" s="18">
        <f>10^($I$4-$J$4/(C101+$K$4))</f>
        <v>774.2764737484564</v>
      </c>
      <c r="E101" s="18">
        <f t="shared" si="7"/>
        <v>298.39401546654534</v>
      </c>
      <c r="F101" s="21">
        <f t="shared" si="9"/>
        <v>-1.0231815394945443E-12</v>
      </c>
      <c r="H101" s="17"/>
      <c r="I101" s="17"/>
      <c r="J101" s="17"/>
      <c r="K101" s="17"/>
      <c r="L101" s="17"/>
      <c r="M101" s="3"/>
      <c r="N101" s="3"/>
      <c r="O101" s="3"/>
      <c r="P101" s="3"/>
    </row>
    <row r="102" spans="1:16" ht="21" x14ac:dyDescent="0.4">
      <c r="A102" s="20">
        <v>0.98</v>
      </c>
      <c r="B102" s="23">
        <f t="shared" si="8"/>
        <v>0.99220220396117387</v>
      </c>
      <c r="C102" s="22">
        <v>80.504187327583125</v>
      </c>
      <c r="D102" s="18">
        <f>10^($I$4-$J$4/(C102+$K$4))</f>
        <v>769.46293368417571</v>
      </c>
      <c r="E102" s="18">
        <f t="shared" si="7"/>
        <v>296.31624947539063</v>
      </c>
      <c r="F102" s="21">
        <f t="shared" si="9"/>
        <v>0</v>
      </c>
      <c r="H102" s="17"/>
      <c r="I102" s="17"/>
      <c r="J102" s="17"/>
      <c r="K102" s="17"/>
      <c r="L102" s="17"/>
      <c r="M102" s="3"/>
      <c r="N102" s="3"/>
      <c r="O102" s="3"/>
      <c r="P102" s="3"/>
    </row>
    <row r="103" spans="1:16" ht="21" x14ac:dyDescent="0.4">
      <c r="A103" s="20">
        <v>0.99</v>
      </c>
      <c r="B103" s="23">
        <f t="shared" si="8"/>
        <v>0.99612810833333465</v>
      </c>
      <c r="C103" s="22">
        <v>80.302330435803199</v>
      </c>
      <c r="D103" s="18">
        <f>10^($I$4-$J$4/(C103+$K$4))</f>
        <v>764.70440639730748</v>
      </c>
      <c r="E103" s="18">
        <f t="shared" si="7"/>
        <v>294.26376651224075</v>
      </c>
      <c r="F103" s="21">
        <f t="shared" si="9"/>
        <v>-1.543185135233216E-9</v>
      </c>
      <c r="H103" s="17"/>
      <c r="I103" s="17"/>
      <c r="J103" s="17"/>
      <c r="K103" s="17"/>
      <c r="L103" s="17"/>
      <c r="M103" s="3"/>
      <c r="N103" s="3"/>
      <c r="O103" s="3"/>
      <c r="P103" s="3"/>
    </row>
    <row r="104" spans="1:16" ht="21" x14ac:dyDescent="0.4">
      <c r="A104" s="20">
        <v>1</v>
      </c>
      <c r="B104" s="23">
        <f t="shared" si="8"/>
        <v>0.99999930379029689</v>
      </c>
      <c r="C104" s="22">
        <v>80.101777174105038</v>
      </c>
      <c r="D104" s="18">
        <f>10^($I$4-$J$4/(C104+$K$4))</f>
        <v>759.99947088062561</v>
      </c>
      <c r="E104" s="18">
        <f t="shared" si="7"/>
        <v>292.23590957756312</v>
      </c>
      <c r="F104" s="21">
        <f t="shared" si="9"/>
        <v>-5.291193743914846E-4</v>
      </c>
      <c r="H104" s="17"/>
      <c r="I104" s="17"/>
      <c r="J104" s="17"/>
      <c r="K104" s="17"/>
      <c r="L104" s="17"/>
      <c r="M104" s="3"/>
      <c r="N104" s="3"/>
      <c r="O104" s="3"/>
      <c r="P104" s="3"/>
    </row>
    <row r="105" spans="1:16" ht="21" x14ac:dyDescent="0.4">
      <c r="A105" s="3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3"/>
      <c r="N105" s="3"/>
      <c r="O105" s="3"/>
      <c r="P105" s="3"/>
    </row>
    <row r="106" spans="1:16" ht="21" x14ac:dyDescent="0.4">
      <c r="A106" s="3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3"/>
      <c r="N106" s="3"/>
      <c r="O106" s="3"/>
      <c r="P106" s="3"/>
    </row>
    <row r="107" spans="1:16" ht="21" x14ac:dyDescent="0.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21" x14ac:dyDescent="0.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21" x14ac:dyDescent="0.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21" x14ac:dyDescent="0.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21" x14ac:dyDescent="0.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</sheetData>
  <mergeCells count="1">
    <mergeCell ref="H7:I7"/>
  </mergeCells>
  <pageMargins left="0.7" right="0.7" top="0.75" bottom="0.75" header="0.3" footer="0.3"/>
  <pageSetup scale="2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7</vt:i4>
      </vt:variant>
    </vt:vector>
  </HeadingPairs>
  <TitlesOfParts>
    <vt:vector size="12" baseType="lpstr">
      <vt:lpstr>Multiple Liquid Feeds</vt:lpstr>
      <vt:lpstr>MLF DIY</vt:lpstr>
      <vt:lpstr>Multiple Vapor Feeds</vt:lpstr>
      <vt:lpstr>Multiple Vapor Feeds DIY</vt:lpstr>
      <vt:lpstr>VLE</vt:lpstr>
      <vt:lpstr>MLF Op Lines</vt:lpstr>
      <vt:lpstr>MLF Streams</vt:lpstr>
      <vt:lpstr>MLF MT</vt:lpstr>
      <vt:lpstr>MVF Op Lines</vt:lpstr>
      <vt:lpstr>MVF Streams</vt:lpstr>
      <vt:lpstr>xy</vt:lpstr>
      <vt:lpstr>Txy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</dc:creator>
  <cp:lastModifiedBy>Lane, Alan</cp:lastModifiedBy>
  <cp:lastPrinted>2018-07-23T18:35:28Z</cp:lastPrinted>
  <dcterms:created xsi:type="dcterms:W3CDTF">2013-01-13T02:51:17Z</dcterms:created>
  <dcterms:modified xsi:type="dcterms:W3CDTF">2019-07-22T19:44:37Z</dcterms:modified>
</cp:coreProperties>
</file>