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e\Documents\Posted Spreadsheets\"/>
    </mc:Choice>
  </mc:AlternateContent>
  <xr:revisionPtr revIDLastSave="0" documentId="8_{CE2199FA-6FEA-4D13-8CE1-B83BFF1E3B47}" xr6:coauthVersionLast="44" xr6:coauthVersionMax="44" xr10:uidLastSave="{00000000-0000-0000-0000-000000000000}"/>
  <bookViews>
    <workbookView xWindow="-98" yWindow="-98" windowWidth="24196" windowHeight="13096" activeTab="5" xr2:uid="{00000000-000D-0000-FFFF-FFFF00000000}"/>
  </bookViews>
  <sheets>
    <sheet name="1-Stage" sheetId="2" r:id="rId1"/>
    <sheet name="Simple" sheetId="25" r:id="rId2"/>
    <sheet name="VLE" sheetId="1" r:id="rId3"/>
    <sheet name="XY" sheetId="4" r:id="rId4"/>
    <sheet name="TXY" sheetId="5" r:id="rId5"/>
    <sheet name="1-Stage DIY" sheetId="26" r:id="rId6"/>
    <sheet name="Blank XY" sheetId="17" r:id="rId7"/>
    <sheet name="Blank TXY" sheetId="16" r:id="rId8"/>
  </sheets>
  <definedNames>
    <definedName name="solver_adj" localSheetId="0" hidden="1">'1-Stage'!$K$2:$K$3,'1-Stage'!$K$8:$K$9,'1-Stage'!$G$5</definedName>
    <definedName name="solver_adj" localSheetId="5" hidden="1">'1-Stage DIY'!$K$2:$K$3,'1-Stage DIY'!$K$8:$K$9,'1-Stage DIY'!$G$5</definedName>
    <definedName name="solver_adj" localSheetId="1" hidden="1">Simple!$E$8:$E$12</definedName>
    <definedName name="solver_adj" localSheetId="2" hidden="1">VLE!$C$4:$C$104</definedName>
    <definedName name="solver_cvg" localSheetId="0" hidden="1">0.0001</definedName>
    <definedName name="solver_cvg" localSheetId="5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5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5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5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5" hidden="1">2147483647</definedName>
    <definedName name="solver_itr" localSheetId="1" hidden="1">2147483647</definedName>
    <definedName name="solver_itr" localSheetId="2" hidden="1">2147483647</definedName>
    <definedName name="solver_lhs1" localSheetId="0" hidden="1">'1-Stage'!$N$4:$N$7</definedName>
    <definedName name="solver_lhs1" localSheetId="5" hidden="1">'1-Stage DIY'!$N$4:$N$7</definedName>
    <definedName name="solver_lhs1" localSheetId="1" hidden="1">Simple!$K$9:$K$12</definedName>
    <definedName name="solver_lhs1" localSheetId="2" hidden="1">VLE!$F$5:$F$104</definedName>
    <definedName name="solver_lhs2" localSheetId="0" hidden="1">'1-Stage'!$N$6</definedName>
    <definedName name="solver_lhs2" localSheetId="5" hidden="1">'1-Stage DIY'!$N$6</definedName>
    <definedName name="solver_lhs2" localSheetId="1" hidden="1">Simple!$K$11</definedName>
    <definedName name="solver_lhs3" localSheetId="0" hidden="1">'1-Stage'!$N$6</definedName>
    <definedName name="solver_lhs3" localSheetId="5" hidden="1">'1-Stage DIY'!$N$6</definedName>
    <definedName name="solver_lhs3" localSheetId="1" hidden="1">Simple!$K$11</definedName>
    <definedName name="solver_lhs4" localSheetId="0" hidden="1">'1-Stage'!$N$6</definedName>
    <definedName name="solver_lhs4" localSheetId="5" hidden="1">'1-Stage DIY'!$N$6</definedName>
    <definedName name="solver_lhs4" localSheetId="1" hidden="1">Simple!$K$11</definedName>
    <definedName name="solver_mip" localSheetId="0" hidden="1">2147483647</definedName>
    <definedName name="solver_mip" localSheetId="5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5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5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5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5" hidden="1">2</definedName>
    <definedName name="solver_neg" localSheetId="1" hidden="1">2</definedName>
    <definedName name="solver_neg" localSheetId="2" hidden="1">1</definedName>
    <definedName name="solver_nod" localSheetId="0" hidden="1">2147483647</definedName>
    <definedName name="solver_nod" localSheetId="5" hidden="1">2147483647</definedName>
    <definedName name="solver_nod" localSheetId="1" hidden="1">2147483647</definedName>
    <definedName name="solver_nod" localSheetId="2" hidden="1">2147483647</definedName>
    <definedName name="solver_num" localSheetId="0" hidden="1">1</definedName>
    <definedName name="solver_num" localSheetId="5" hidden="1">1</definedName>
    <definedName name="solver_num" localSheetId="1" hidden="1">1</definedName>
    <definedName name="solver_num" localSheetId="2" hidden="1">1</definedName>
    <definedName name="solver_nwt" localSheetId="0" hidden="1">1</definedName>
    <definedName name="solver_nwt" localSheetId="5" hidden="1">1</definedName>
    <definedName name="solver_nwt" localSheetId="1" hidden="1">1</definedName>
    <definedName name="solver_nwt" localSheetId="2" hidden="1">1</definedName>
    <definedName name="solver_opt" localSheetId="0" hidden="1">'1-Stage'!$N$3</definedName>
    <definedName name="solver_opt" localSheetId="5" hidden="1">'1-Stage DIY'!$N$3</definedName>
    <definedName name="solver_opt" localSheetId="1" hidden="1">Simple!$K$8</definedName>
    <definedName name="solver_opt" localSheetId="2" hidden="1">VLE!$F$4</definedName>
    <definedName name="solver_pre" localSheetId="0" hidden="1">0.000001</definedName>
    <definedName name="solver_pre" localSheetId="5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5" hidden="1">1</definedName>
    <definedName name="solver_rbv" localSheetId="1" hidden="1">1</definedName>
    <definedName name="solver_rbv" localSheetId="2" hidden="1">1</definedName>
    <definedName name="solver_rel1" localSheetId="0" hidden="1">2</definedName>
    <definedName name="solver_rel1" localSheetId="5" hidden="1">2</definedName>
    <definedName name="solver_rel1" localSheetId="1" hidden="1">2</definedName>
    <definedName name="solver_rel1" localSheetId="2" hidden="1">2</definedName>
    <definedName name="solver_rel2" localSheetId="0" hidden="1">2</definedName>
    <definedName name="solver_rel2" localSheetId="5" hidden="1">2</definedName>
    <definedName name="solver_rel2" localSheetId="1" hidden="1">2</definedName>
    <definedName name="solver_rel3" localSheetId="0" hidden="1">2</definedName>
    <definedName name="solver_rel3" localSheetId="5" hidden="1">2</definedName>
    <definedName name="solver_rel3" localSheetId="1" hidden="1">2</definedName>
    <definedName name="solver_rel4" localSheetId="0" hidden="1">2</definedName>
    <definedName name="solver_rel4" localSheetId="5" hidden="1">2</definedName>
    <definedName name="solver_rel4" localSheetId="1" hidden="1">2</definedName>
    <definedName name="solver_rhs1" localSheetId="0" hidden="1">0</definedName>
    <definedName name="solver_rhs1" localSheetId="5" hidden="1">0</definedName>
    <definedName name="solver_rhs1" localSheetId="1" hidden="1">0</definedName>
    <definedName name="solver_rhs1" localSheetId="2" hidden="1">0</definedName>
    <definedName name="solver_rhs2" localSheetId="0" hidden="1">0</definedName>
    <definedName name="solver_rhs2" localSheetId="5" hidden="1">0</definedName>
    <definedName name="solver_rhs2" localSheetId="1" hidden="1">0</definedName>
    <definedName name="solver_rhs3" localSheetId="0" hidden="1">0</definedName>
    <definedName name="solver_rhs3" localSheetId="5" hidden="1">0</definedName>
    <definedName name="solver_rhs3" localSheetId="1" hidden="1">0</definedName>
    <definedName name="solver_rhs4" localSheetId="0" hidden="1">0</definedName>
    <definedName name="solver_rhs4" localSheetId="5" hidden="1">0</definedName>
    <definedName name="solver_rhs4" localSheetId="1" hidden="1">0</definedName>
    <definedName name="solver_rlx" localSheetId="0" hidden="1">2</definedName>
    <definedName name="solver_rlx" localSheetId="5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5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5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5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5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5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5" hidden="1">0.01</definedName>
    <definedName name="solver_tol" localSheetId="1" hidden="1">0.01</definedName>
    <definedName name="solver_tol" localSheetId="2" hidden="1">0.01</definedName>
    <definedName name="solver_typ" localSheetId="0" hidden="1">3</definedName>
    <definedName name="solver_typ" localSheetId="5" hidden="1">3</definedName>
    <definedName name="solver_typ" localSheetId="1" hidden="1">3</definedName>
    <definedName name="solver_typ" localSheetId="2" hidden="1">3</definedName>
    <definedName name="solver_val" localSheetId="0" hidden="1">0</definedName>
    <definedName name="solver_val" localSheetId="5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5" hidden="1">3</definedName>
    <definedName name="solver_ver" localSheetId="1" hidden="1">3</definedName>
    <definedName name="solver_ver" localSheetId="2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25" l="1"/>
  <c r="P19" i="25"/>
  <c r="S15" i="25"/>
  <c r="S14" i="25"/>
  <c r="K12" i="25"/>
  <c r="H9" i="25"/>
  <c r="K11" i="25" s="1"/>
  <c r="H8" i="25"/>
  <c r="K10" i="25" s="1"/>
  <c r="K9" i="25"/>
  <c r="K8" i="25"/>
  <c r="S18" i="25" l="1"/>
  <c r="S17" i="25"/>
  <c r="N7" i="2"/>
  <c r="S11" i="2" l="1"/>
  <c r="S10" i="2"/>
  <c r="P15" i="2"/>
  <c r="P16" i="2"/>
  <c r="N3" i="2"/>
  <c r="N4" i="2"/>
  <c r="K6" i="2"/>
  <c r="N6" i="2" s="1"/>
  <c r="K5" i="2"/>
  <c r="N5" i="2" s="1"/>
  <c r="D5" i="1"/>
  <c r="E5" i="1"/>
  <c r="D6" i="1"/>
  <c r="B6" i="1" s="1"/>
  <c r="E6" i="1"/>
  <c r="F6" i="1" s="1"/>
  <c r="D7" i="1"/>
  <c r="E7" i="1"/>
  <c r="D8" i="1"/>
  <c r="B8" i="1" s="1"/>
  <c r="E8" i="1"/>
  <c r="F8" i="1" s="1"/>
  <c r="D9" i="1"/>
  <c r="E9" i="1"/>
  <c r="D10" i="1"/>
  <c r="B10" i="1" s="1"/>
  <c r="E10" i="1"/>
  <c r="D11" i="1"/>
  <c r="E11" i="1"/>
  <c r="D12" i="1"/>
  <c r="B12" i="1" s="1"/>
  <c r="E12" i="1"/>
  <c r="F12" i="1" s="1"/>
  <c r="D13" i="1"/>
  <c r="E13" i="1"/>
  <c r="D14" i="1"/>
  <c r="B14" i="1" s="1"/>
  <c r="E14" i="1"/>
  <c r="F14" i="1" s="1"/>
  <c r="D15" i="1"/>
  <c r="E15" i="1"/>
  <c r="D16" i="1"/>
  <c r="B16" i="1" s="1"/>
  <c r="E16" i="1"/>
  <c r="D17" i="1"/>
  <c r="E17" i="1"/>
  <c r="D18" i="1"/>
  <c r="B18" i="1" s="1"/>
  <c r="E18" i="1"/>
  <c r="F18" i="1" s="1"/>
  <c r="D19" i="1"/>
  <c r="E19" i="1"/>
  <c r="D20" i="1"/>
  <c r="B20" i="1" s="1"/>
  <c r="E20" i="1"/>
  <c r="F20" i="1" s="1"/>
  <c r="D21" i="1"/>
  <c r="E21" i="1"/>
  <c r="D22" i="1"/>
  <c r="B22" i="1" s="1"/>
  <c r="E22" i="1"/>
  <c r="D23" i="1"/>
  <c r="E23" i="1"/>
  <c r="D24" i="1"/>
  <c r="B24" i="1" s="1"/>
  <c r="E24" i="1"/>
  <c r="F24" i="1" s="1"/>
  <c r="D25" i="1"/>
  <c r="E25" i="1"/>
  <c r="D26" i="1"/>
  <c r="B26" i="1" s="1"/>
  <c r="E26" i="1"/>
  <c r="F26" i="1" s="1"/>
  <c r="D27" i="1"/>
  <c r="E27" i="1"/>
  <c r="D28" i="1"/>
  <c r="B28" i="1" s="1"/>
  <c r="E28" i="1"/>
  <c r="D29" i="1"/>
  <c r="E29" i="1"/>
  <c r="D30" i="1"/>
  <c r="B30" i="1" s="1"/>
  <c r="E30" i="1"/>
  <c r="F30" i="1" s="1"/>
  <c r="D31" i="1"/>
  <c r="E31" i="1"/>
  <c r="D32" i="1"/>
  <c r="B32" i="1" s="1"/>
  <c r="E32" i="1"/>
  <c r="F32" i="1" s="1"/>
  <c r="D33" i="1"/>
  <c r="E33" i="1"/>
  <c r="D34" i="1"/>
  <c r="B34" i="1" s="1"/>
  <c r="E34" i="1"/>
  <c r="D35" i="1"/>
  <c r="E35" i="1"/>
  <c r="D36" i="1"/>
  <c r="B36" i="1" s="1"/>
  <c r="E36" i="1"/>
  <c r="F36" i="1" s="1"/>
  <c r="D37" i="1"/>
  <c r="E37" i="1"/>
  <c r="D38" i="1"/>
  <c r="B38" i="1" s="1"/>
  <c r="E38" i="1"/>
  <c r="F38" i="1" s="1"/>
  <c r="D39" i="1"/>
  <c r="E39" i="1"/>
  <c r="D40" i="1"/>
  <c r="B40" i="1" s="1"/>
  <c r="E40" i="1"/>
  <c r="D41" i="1"/>
  <c r="E41" i="1"/>
  <c r="D42" i="1"/>
  <c r="B42" i="1" s="1"/>
  <c r="E42" i="1"/>
  <c r="F42" i="1" s="1"/>
  <c r="D43" i="1"/>
  <c r="E43" i="1"/>
  <c r="D44" i="1"/>
  <c r="B44" i="1" s="1"/>
  <c r="E44" i="1"/>
  <c r="F44" i="1" s="1"/>
  <c r="D45" i="1"/>
  <c r="E45" i="1"/>
  <c r="D46" i="1"/>
  <c r="B46" i="1" s="1"/>
  <c r="E46" i="1"/>
  <c r="D47" i="1"/>
  <c r="E47" i="1"/>
  <c r="D48" i="1"/>
  <c r="B48" i="1" s="1"/>
  <c r="E48" i="1"/>
  <c r="F48" i="1" s="1"/>
  <c r="D49" i="1"/>
  <c r="E49" i="1"/>
  <c r="D50" i="1"/>
  <c r="B50" i="1" s="1"/>
  <c r="E50" i="1"/>
  <c r="F50" i="1" s="1"/>
  <c r="D51" i="1"/>
  <c r="E51" i="1"/>
  <c r="D52" i="1"/>
  <c r="B52" i="1" s="1"/>
  <c r="E52" i="1"/>
  <c r="D53" i="1"/>
  <c r="E53" i="1"/>
  <c r="D54" i="1"/>
  <c r="B54" i="1" s="1"/>
  <c r="E54" i="1"/>
  <c r="F54" i="1" s="1"/>
  <c r="D55" i="1"/>
  <c r="E55" i="1"/>
  <c r="D56" i="1"/>
  <c r="B56" i="1" s="1"/>
  <c r="E56" i="1"/>
  <c r="F56" i="1" s="1"/>
  <c r="D57" i="1"/>
  <c r="E57" i="1"/>
  <c r="D58" i="1"/>
  <c r="B58" i="1" s="1"/>
  <c r="E58" i="1"/>
  <c r="D59" i="1"/>
  <c r="E59" i="1"/>
  <c r="D60" i="1"/>
  <c r="B60" i="1" s="1"/>
  <c r="E60" i="1"/>
  <c r="F60" i="1" s="1"/>
  <c r="D61" i="1"/>
  <c r="E61" i="1"/>
  <c r="D62" i="1"/>
  <c r="B62" i="1" s="1"/>
  <c r="E62" i="1"/>
  <c r="F62" i="1" s="1"/>
  <c r="D63" i="1"/>
  <c r="E63" i="1"/>
  <c r="D64" i="1"/>
  <c r="B64" i="1" s="1"/>
  <c r="E64" i="1"/>
  <c r="D65" i="1"/>
  <c r="E65" i="1"/>
  <c r="D66" i="1"/>
  <c r="B66" i="1" s="1"/>
  <c r="E66" i="1"/>
  <c r="F66" i="1" s="1"/>
  <c r="D67" i="1"/>
  <c r="E67" i="1"/>
  <c r="D68" i="1"/>
  <c r="B68" i="1" s="1"/>
  <c r="E68" i="1"/>
  <c r="F68" i="1" s="1"/>
  <c r="D69" i="1"/>
  <c r="E69" i="1"/>
  <c r="D70" i="1"/>
  <c r="B70" i="1" s="1"/>
  <c r="E70" i="1"/>
  <c r="D71" i="1"/>
  <c r="E71" i="1"/>
  <c r="D72" i="1"/>
  <c r="B72" i="1" s="1"/>
  <c r="E72" i="1"/>
  <c r="F72" i="1" s="1"/>
  <c r="D73" i="1"/>
  <c r="E73" i="1"/>
  <c r="D74" i="1"/>
  <c r="B74" i="1" s="1"/>
  <c r="E74" i="1"/>
  <c r="F74" i="1" s="1"/>
  <c r="D75" i="1"/>
  <c r="E75" i="1"/>
  <c r="D76" i="1"/>
  <c r="B76" i="1" s="1"/>
  <c r="E76" i="1"/>
  <c r="D77" i="1"/>
  <c r="E77" i="1"/>
  <c r="D78" i="1"/>
  <c r="B78" i="1" s="1"/>
  <c r="E78" i="1"/>
  <c r="F78" i="1" s="1"/>
  <c r="D79" i="1"/>
  <c r="E79" i="1"/>
  <c r="D80" i="1"/>
  <c r="B80" i="1" s="1"/>
  <c r="E80" i="1"/>
  <c r="F80" i="1" s="1"/>
  <c r="D81" i="1"/>
  <c r="E81" i="1"/>
  <c r="D82" i="1"/>
  <c r="B82" i="1" s="1"/>
  <c r="E82" i="1"/>
  <c r="D83" i="1"/>
  <c r="E83" i="1"/>
  <c r="D84" i="1"/>
  <c r="B84" i="1" s="1"/>
  <c r="E84" i="1"/>
  <c r="F84" i="1" s="1"/>
  <c r="D85" i="1"/>
  <c r="E85" i="1"/>
  <c r="D86" i="1"/>
  <c r="B86" i="1" s="1"/>
  <c r="E86" i="1"/>
  <c r="F86" i="1" s="1"/>
  <c r="D87" i="1"/>
  <c r="E87" i="1"/>
  <c r="D88" i="1"/>
  <c r="B88" i="1" s="1"/>
  <c r="E88" i="1"/>
  <c r="D89" i="1"/>
  <c r="E89" i="1"/>
  <c r="D90" i="1"/>
  <c r="B90" i="1" s="1"/>
  <c r="E90" i="1"/>
  <c r="F90" i="1" s="1"/>
  <c r="D91" i="1"/>
  <c r="E91" i="1"/>
  <c r="D92" i="1"/>
  <c r="B92" i="1" s="1"/>
  <c r="E92" i="1"/>
  <c r="F92" i="1" s="1"/>
  <c r="D93" i="1"/>
  <c r="E93" i="1"/>
  <c r="D94" i="1"/>
  <c r="B94" i="1" s="1"/>
  <c r="E94" i="1"/>
  <c r="D95" i="1"/>
  <c r="E95" i="1"/>
  <c r="D96" i="1"/>
  <c r="B96" i="1" s="1"/>
  <c r="E96" i="1"/>
  <c r="F96" i="1" s="1"/>
  <c r="D97" i="1"/>
  <c r="E97" i="1"/>
  <c r="D98" i="1"/>
  <c r="B98" i="1" s="1"/>
  <c r="E98" i="1"/>
  <c r="F98" i="1" s="1"/>
  <c r="D99" i="1"/>
  <c r="E99" i="1"/>
  <c r="D100" i="1"/>
  <c r="B100" i="1" s="1"/>
  <c r="E100" i="1"/>
  <c r="D101" i="1"/>
  <c r="E101" i="1"/>
  <c r="D102" i="1"/>
  <c r="B102" i="1" s="1"/>
  <c r="E102" i="1"/>
  <c r="F102" i="1" s="1"/>
  <c r="D103" i="1"/>
  <c r="E103" i="1"/>
  <c r="D104" i="1"/>
  <c r="B104" i="1" s="1"/>
  <c r="E104" i="1"/>
  <c r="F104" i="1" s="1"/>
  <c r="E4" i="1"/>
  <c r="D4" i="1"/>
  <c r="B4" i="1" s="1"/>
  <c r="F100" i="1" l="1"/>
  <c r="F94" i="1"/>
  <c r="F88" i="1"/>
  <c r="F82" i="1"/>
  <c r="F76" i="1"/>
  <c r="F70" i="1"/>
  <c r="F64" i="1"/>
  <c r="F58" i="1"/>
  <c r="F52" i="1"/>
  <c r="F46" i="1"/>
  <c r="F40" i="1"/>
  <c r="F34" i="1"/>
  <c r="F28" i="1"/>
  <c r="F22" i="1"/>
  <c r="F16" i="1"/>
  <c r="F10" i="1"/>
  <c r="S14" i="2"/>
  <c r="S13" i="2"/>
  <c r="F99" i="1"/>
  <c r="F93" i="1"/>
  <c r="F83" i="1"/>
  <c r="F101" i="1"/>
  <c r="F97" i="1"/>
  <c r="F91" i="1"/>
  <c r="F89" i="1"/>
  <c r="F87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F5" i="1"/>
  <c r="F103" i="1"/>
  <c r="F95" i="1"/>
  <c r="F85" i="1"/>
  <c r="F4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<sst xmlns="http://schemas.openxmlformats.org/spreadsheetml/2006/main" count="189" uniqueCount="97">
  <si>
    <t>Antoine Constants</t>
  </si>
  <si>
    <t>A</t>
  </si>
  <si>
    <t>B</t>
  </si>
  <si>
    <t>C</t>
  </si>
  <si>
    <t>Benzene</t>
  </si>
  <si>
    <t>Toluene</t>
  </si>
  <si>
    <t>T</t>
  </si>
  <si>
    <t>BP</t>
  </si>
  <si>
    <t>TXY Op Line</t>
  </si>
  <si>
    <t>Generation of XY and TXY Diagrams</t>
  </si>
  <si>
    <t>x</t>
  </si>
  <si>
    <t>m = (-L/V) =</t>
  </si>
  <si>
    <t>Equil. B:</t>
  </si>
  <si>
    <t>Equil. T:</t>
  </si>
  <si>
    <t>PS:</t>
  </si>
  <si>
    <t>Single Equilibrium Stage</t>
  </si>
  <si>
    <t>Suggested Experiments:</t>
  </si>
  <si>
    <t>drop the process specification. Adjust Solver accordingly. Why did I suggest that T range? (Hint:</t>
  </si>
  <si>
    <t xml:space="preserve">what are the bubble and dew points for an equimolar solution of toluene and benzene?) </t>
  </si>
  <si>
    <t>2. Specify y between 0.5 - 0.7 or x between 0.3 - 0.5. Why did I suggest this composition range?</t>
  </si>
  <si>
    <t>3. Specify any V or L as long as it is less than 100. Why that restriction?</t>
  </si>
  <si>
    <t xml:space="preserve">4. Try different feed compositions. </t>
  </si>
  <si>
    <t>5. What happens if you specify an intensive variable outside the 2-phase region? Try it and see!</t>
  </si>
  <si>
    <t>b = (F/V) z =</t>
  </si>
  <si>
    <t>x = y Line</t>
  </si>
  <si>
    <t xml:space="preserve">Instructions: For every x (from 0 - 1), a T is guessed. </t>
  </si>
  <si>
    <t xml:space="preserve">The vapor pressure for benzene and toluene is </t>
  </si>
  <si>
    <t xml:space="preserve">calculated along with the bubble point equation </t>
  </si>
  <si>
    <t xml:space="preserve">on the XY and TXY diagrams. </t>
  </si>
  <si>
    <t xml:space="preserve">until the BP equation is 0, using Solver for all 101 points. </t>
  </si>
  <si>
    <t>TXY and XY diagrams for pressures other than 1 atm.</t>
  </si>
  <si>
    <t>change process conditions.</t>
  </si>
  <si>
    <t xml:space="preserve">Something cool: check out the TXY and XY diagrams. The operating lines automatically adjust when you </t>
  </si>
  <si>
    <t>Calculations</t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</si>
  <si>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</si>
  <si>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</si>
  <si>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t>1. Specify T between 93 - 99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 xml:space="preserve">C. Now there are just four unknowns (V, y, L, x) so you will need to </t>
    </r>
  </si>
  <si>
    <t>B MB:</t>
  </si>
  <si>
    <t>5. Try specifying that 60% of the benzene fed to the separator is in the vapor (0.6 F z = V y).</t>
  </si>
  <si>
    <r>
      <t>P</t>
    </r>
    <r>
      <rPr>
        <b/>
        <vertAlign val="subscript"/>
        <sz val="16"/>
        <color theme="1"/>
        <rFont val="Calibri"/>
        <family val="2"/>
        <scheme val="minor"/>
      </rPr>
      <t>B</t>
    </r>
    <r>
      <rPr>
        <b/>
        <vertAlign val="superscript"/>
        <sz val="16"/>
        <color theme="1"/>
        <rFont val="Calibri"/>
        <family val="2"/>
        <scheme val="minor"/>
      </rPr>
      <t>*</t>
    </r>
  </si>
  <si>
    <r>
      <t>P</t>
    </r>
    <r>
      <rPr>
        <b/>
        <vertAlign val="subscript"/>
        <sz val="16"/>
        <color theme="1"/>
        <rFont val="Calibri"/>
        <family val="2"/>
        <scheme val="minor"/>
      </rPr>
      <t>T</t>
    </r>
    <r>
      <rPr>
        <b/>
        <vertAlign val="superscript"/>
        <sz val="16"/>
        <color theme="1"/>
        <rFont val="Calibri"/>
        <family val="2"/>
        <scheme val="minor"/>
      </rPr>
      <t>*</t>
    </r>
  </si>
  <si>
    <r>
      <t>(x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+ (1 -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) P</t>
    </r>
    <r>
      <rPr>
        <vertAlign val="subscript"/>
        <sz val="16"/>
        <color theme="1"/>
        <rFont val="Calibri"/>
        <family val="2"/>
        <scheme val="minor"/>
      </rPr>
      <t>T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- P = 0). A new T is guessed</t>
    </r>
  </si>
  <si>
    <t>XY Op Line</t>
  </si>
  <si>
    <t>y</t>
  </si>
  <si>
    <t xml:space="preserve">x </t>
  </si>
  <si>
    <t>Total MB:</t>
  </si>
  <si>
    <t>P (mm Hg) =</t>
  </si>
  <si>
    <t>and re-run Solver, you can generate</t>
  </si>
  <si>
    <t>(mol B/mol)</t>
  </si>
  <si>
    <r>
      <t>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</si>
  <si>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(mm Hg)</t>
  </si>
  <si>
    <r>
      <t>y</t>
    </r>
    <r>
      <rPr>
        <sz val="16"/>
        <color theme="1"/>
        <rFont val="Calibri"/>
        <family val="2"/>
        <scheme val="minor"/>
      </rPr>
      <t xml:space="preserve"> = (P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>/P)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is calculated and plotted </t>
    </r>
  </si>
  <si>
    <t>to satisfy the 5 objective equations.</t>
  </si>
  <si>
    <t>Objective Equations</t>
  </si>
  <si>
    <t>P [=] mm Hg</t>
  </si>
  <si>
    <t>F, V, L [=] mol</t>
  </si>
  <si>
    <t>z, y, x [=] mol B/mol</t>
  </si>
  <si>
    <t xml:space="preserve">F = </t>
  </si>
  <si>
    <t>z =</t>
  </si>
  <si>
    <r>
      <t>T</t>
    </r>
    <r>
      <rPr>
        <sz val="16"/>
        <color theme="1"/>
        <rFont val="Calibri"/>
        <family val="2"/>
        <scheme val="minor"/>
      </rPr>
      <t xml:space="preserve"> =</t>
    </r>
  </si>
  <si>
    <t>P =</t>
  </si>
  <si>
    <t>V =</t>
  </si>
  <si>
    <t>y =</t>
  </si>
  <si>
    <t>L =</t>
  </si>
  <si>
    <t>x =</t>
  </si>
  <si>
    <r>
      <t xml:space="preserve">T [=] 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</t>
    </r>
  </si>
  <si>
    <t xml:space="preserve">Instructions: According to Example 3.1, specify F = 100 mol/h, z = 0.40 mol B/mol, P = 760 mm Hg, </t>
  </si>
  <si>
    <t>and V = 2 L (process specification). Input reasonable guesses for T, V, y, L, and x and Solver will iterate</t>
  </si>
  <si>
    <t>Suggested Experiment: If you change the pressure (E1)</t>
  </si>
  <si>
    <t>Benzene-Toluene</t>
  </si>
  <si>
    <t>Specifications</t>
  </si>
  <si>
    <t>Unknowns</t>
  </si>
  <si>
    <t>Objectives</t>
  </si>
  <si>
    <t>V/L =</t>
  </si>
  <si>
    <t>Input reasonable guesses for T, V, y, L, and x.</t>
  </si>
  <si>
    <t xml:space="preserve">and V/L = 2 (process specification). </t>
  </si>
  <si>
    <t xml:space="preserve">According to Example 3.1, input F = 100 mol/h, z = 0.40 mol B/mol, P = 760 mm Hg, </t>
  </si>
  <si>
    <t>Instructions:</t>
  </si>
  <si>
    <t>The K values are automatically calculated using the current values of P and T using the Antoine equation.</t>
  </si>
  <si>
    <t>F - V - L = 0</t>
  </si>
  <si>
    <t xml:space="preserve">Fz -Vy - Lx = 0 </t>
  </si>
  <si>
    <t>V - 2 L = 0</t>
  </si>
  <si>
    <r>
      <t>y - 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x = 0</t>
    </r>
  </si>
  <si>
    <r>
      <t>(1-y) - 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(1-x) = 0</t>
    </r>
  </si>
  <si>
    <t>Solver changes T, V, y, L, and x until the five objective equations are satisfied.</t>
  </si>
  <si>
    <t>What's this?</t>
  </si>
  <si>
    <t>Specified</t>
  </si>
  <si>
    <t>Iterated</t>
  </si>
  <si>
    <t>Calculated</t>
  </si>
  <si>
    <t>This spreadsheet is a solution to Example 3.1. If you happen to look at this,</t>
  </si>
  <si>
    <t>please compare to the 1-Stage page and let me know which you like better.</t>
  </si>
  <si>
    <t>What's This?</t>
  </si>
  <si>
    <t>F - L - V = 0</t>
  </si>
  <si>
    <r>
      <t>Fz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Lx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Vy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</si>
  <si>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>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</si>
  <si>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>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</si>
  <si>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t>V-2L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</si>
</sst>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11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/>
      <right/>
      <top style="thick">
        <color rgb="FF00B05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theme="9" tint="-0.499984740745262"/>
      </top>
      <bottom/>
      <diagonal/>
    </border>
    <border>
      <left/>
      <right style="thick">
        <color auto="1"/>
      </right>
      <top style="thick">
        <color theme="9" tint="-0.499984740745262"/>
      </top>
      <bottom/>
      <diagonal/>
    </border>
    <border>
      <left style="thick">
        <color auto="1"/>
      </left>
      <right/>
      <top style="thick">
        <color theme="5" tint="-0.499984740745262"/>
      </top>
      <bottom/>
      <diagonal/>
    </border>
    <border>
      <left/>
      <right style="thick">
        <color auto="1"/>
      </right>
      <top style="thick">
        <color theme="5" tint="-0.499984740745262"/>
      </top>
      <bottom/>
      <diagonal/>
    </border>
    <border>
      <left style="thick">
        <color auto="1"/>
      </left>
      <right/>
      <top style="thick">
        <color theme="4" tint="-0.499984740745262"/>
      </top>
      <bottom style="thick">
        <color auto="1"/>
      </bottom>
      <diagonal/>
    </border>
    <border>
      <left/>
      <right style="thick">
        <color auto="1"/>
      </right>
      <top style="thick">
        <color theme="4" tint="-0.499984740745262"/>
      </top>
      <bottom style="thick">
        <color auto="1"/>
      </bottom>
      <diagonal/>
    </border>
  </borders>
  <cellStyleXfs count="2">
    <xf numFmtId="0" fontId="0" fillId="0" borderId="0"/>
    <xf numFmtId="0" fontId="8" fillId="5" borderId="26" applyNumberFormat="0" applyAlignment="0" applyProtection="0"/>
  </cellStyleXfs>
  <cellXfs count="146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Fill="1" applyAlignment="1">
      <alignment horizontal="left"/>
    </xf>
    <xf numFmtId="11" fontId="2" fillId="0" borderId="0" xfId="0" applyNumberFormat="1" applyFont="1" applyFill="1" applyBorder="1"/>
    <xf numFmtId="164" fontId="2" fillId="0" borderId="0" xfId="0" applyNumberFormat="1" applyFont="1" applyFill="1" applyAlignment="1">
      <alignment horizontal="left"/>
    </xf>
    <xf numFmtId="0" fontId="2" fillId="0" borderId="2" xfId="0" applyFont="1" applyBorder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Fill="1"/>
    <xf numFmtId="0" fontId="2" fillId="0" borderId="0" xfId="0" applyFont="1" applyFill="1"/>
    <xf numFmtId="1" fontId="2" fillId="0" borderId="0" xfId="0" applyNumberFormat="1" applyFont="1" applyFill="1" applyAlignment="1">
      <alignment horizontal="left"/>
    </xf>
    <xf numFmtId="0" fontId="2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6" xfId="0" applyFont="1" applyBorder="1"/>
    <xf numFmtId="0" fontId="0" fillId="0" borderId="1" xfId="0" applyBorder="1"/>
    <xf numFmtId="0" fontId="0" fillId="0" borderId="7" xfId="0" applyBorder="1"/>
    <xf numFmtId="0" fontId="2" fillId="0" borderId="1" xfId="0" applyFont="1" applyBorder="1"/>
    <xf numFmtId="0" fontId="2" fillId="0" borderId="7" xfId="0" applyFont="1" applyBorder="1"/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22" xfId="0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5" fillId="2" borderId="16" xfId="0" applyFont="1" applyFill="1" applyBorder="1"/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2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" borderId="8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165" fontId="2" fillId="4" borderId="11" xfId="0" applyNumberFormat="1" applyFont="1" applyFill="1" applyBorder="1" applyAlignment="1">
      <alignment horizontal="left"/>
    </xf>
    <xf numFmtId="0" fontId="2" fillId="4" borderId="14" xfId="0" applyFont="1" applyFill="1" applyBorder="1" applyAlignment="1">
      <alignment horizontal="right"/>
    </xf>
    <xf numFmtId="165" fontId="2" fillId="4" borderId="15" xfId="0" applyNumberFormat="1" applyFont="1" applyFill="1" applyBorder="1" applyAlignment="1">
      <alignment horizontal="left"/>
    </xf>
    <xf numFmtId="0" fontId="2" fillId="4" borderId="12" xfId="0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1" fillId="2" borderId="16" xfId="1" applyFont="1" applyFill="1" applyBorder="1"/>
    <xf numFmtId="0" fontId="1" fillId="2" borderId="17" xfId="1" applyFont="1" applyFill="1" applyBorder="1"/>
    <xf numFmtId="0" fontId="1" fillId="2" borderId="21" xfId="1" applyFont="1" applyFill="1" applyBorder="1"/>
    <xf numFmtId="0" fontId="1" fillId="2" borderId="22" xfId="1" applyFont="1" applyFill="1" applyBorder="1"/>
    <xf numFmtId="0" fontId="10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ont="1" applyFill="1" applyBorder="1"/>
    <xf numFmtId="0" fontId="0" fillId="2" borderId="22" xfId="0" applyFill="1" applyBorder="1"/>
    <xf numFmtId="0" fontId="0" fillId="2" borderId="23" xfId="0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164" fontId="2" fillId="2" borderId="31" xfId="0" applyNumberFormat="1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/>
    <xf numFmtId="0" fontId="2" fillId="2" borderId="33" xfId="0" applyFont="1" applyFill="1" applyBorder="1" applyAlignment="1">
      <alignment horizontal="right"/>
    </xf>
    <xf numFmtId="1" fontId="2" fillId="2" borderId="33" xfId="0" applyNumberFormat="1" applyFont="1" applyFill="1" applyBorder="1" applyAlignment="1">
      <alignment horizontal="left"/>
    </xf>
    <xf numFmtId="1" fontId="2" fillId="2" borderId="34" xfId="0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/>
    <xf numFmtId="0" fontId="2" fillId="2" borderId="19" xfId="0" applyFont="1" applyFill="1" applyBorder="1" applyAlignment="1"/>
    <xf numFmtId="0" fontId="2" fillId="2" borderId="21" xfId="0" applyFont="1" applyFill="1" applyBorder="1" applyAlignment="1"/>
    <xf numFmtId="0" fontId="1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6" borderId="37" xfId="0" applyFont="1" applyFill="1" applyBorder="1" applyAlignment="1">
      <alignment horizontal="right"/>
    </xf>
    <xf numFmtId="164" fontId="2" fillId="6" borderId="38" xfId="0" applyNumberFormat="1" applyFont="1" applyFill="1" applyBorder="1" applyAlignment="1">
      <alignment horizontal="left"/>
    </xf>
    <xf numFmtId="165" fontId="2" fillId="6" borderId="38" xfId="0" applyNumberFormat="1" applyFont="1" applyFill="1" applyBorder="1" applyAlignment="1">
      <alignment horizontal="left"/>
    </xf>
    <xf numFmtId="0" fontId="2" fillId="6" borderId="39" xfId="0" applyFont="1" applyFill="1" applyBorder="1" applyAlignment="1">
      <alignment horizontal="right"/>
    </xf>
    <xf numFmtId="0" fontId="2" fillId="6" borderId="40" xfId="0" applyFont="1" applyFill="1" applyBorder="1" applyAlignment="1">
      <alignment horizontal="left"/>
    </xf>
    <xf numFmtId="0" fontId="2" fillId="7" borderId="43" xfId="0" applyFont="1" applyFill="1" applyBorder="1" applyAlignment="1">
      <alignment horizontal="right"/>
    </xf>
    <xf numFmtId="164" fontId="2" fillId="7" borderId="44" xfId="0" applyNumberFormat="1" applyFont="1" applyFill="1" applyBorder="1" applyAlignment="1">
      <alignment horizontal="left"/>
    </xf>
    <xf numFmtId="165" fontId="2" fillId="7" borderId="44" xfId="0" applyNumberFormat="1" applyFont="1" applyFill="1" applyBorder="1" applyAlignment="1">
      <alignment horizontal="left"/>
    </xf>
    <xf numFmtId="0" fontId="2" fillId="7" borderId="45" xfId="0" applyFont="1" applyFill="1" applyBorder="1" applyAlignment="1">
      <alignment horizontal="right"/>
    </xf>
    <xf numFmtId="165" fontId="2" fillId="7" borderId="46" xfId="0" applyNumberFormat="1" applyFont="1" applyFill="1" applyBorder="1" applyAlignment="1">
      <alignment horizontal="left"/>
    </xf>
    <xf numFmtId="165" fontId="2" fillId="4" borderId="13" xfId="0" applyNumberFormat="1" applyFont="1" applyFill="1" applyBorder="1" applyAlignment="1">
      <alignment horizontal="left"/>
    </xf>
    <xf numFmtId="0" fontId="2" fillId="3" borderId="47" xfId="0" applyFont="1" applyFill="1" applyBorder="1" applyAlignment="1">
      <alignment horizontal="right"/>
    </xf>
    <xf numFmtId="167" fontId="2" fillId="3" borderId="48" xfId="0" applyNumberFormat="1" applyFont="1" applyFill="1" applyBorder="1" applyAlignment="1">
      <alignment horizontal="left"/>
    </xf>
    <xf numFmtId="167" fontId="2" fillId="3" borderId="9" xfId="0" applyNumberFormat="1" applyFont="1" applyFill="1" applyBorder="1" applyAlignment="1">
      <alignment horizontal="left"/>
    </xf>
    <xf numFmtId="0" fontId="2" fillId="6" borderId="38" xfId="0" applyFont="1" applyFill="1" applyBorder="1" applyAlignment="1">
      <alignment horizontal="left"/>
    </xf>
    <xf numFmtId="0" fontId="1" fillId="0" borderId="0" xfId="1" applyFont="1" applyFill="1" applyBorder="1"/>
    <xf numFmtId="0" fontId="0" fillId="0" borderId="0" xfId="0" applyFont="1" applyFill="1" applyBorder="1"/>
    <xf numFmtId="0" fontId="0" fillId="2" borderId="18" xfId="0" applyFill="1" applyBorder="1"/>
    <xf numFmtId="0" fontId="0" fillId="0" borderId="0" xfId="0" applyBorder="1"/>
    <xf numFmtId="0" fontId="2" fillId="6" borderId="35" xfId="0" applyFont="1" applyFill="1" applyBorder="1" applyAlignment="1">
      <alignment horizontal="right"/>
    </xf>
    <xf numFmtId="164" fontId="2" fillId="6" borderId="36" xfId="0" applyNumberFormat="1" applyFont="1" applyFill="1" applyBorder="1" applyAlignment="1">
      <alignment horizontal="left"/>
    </xf>
    <xf numFmtId="165" fontId="2" fillId="6" borderId="40" xfId="0" applyNumberFormat="1" applyFont="1" applyFill="1" applyBorder="1" applyAlignment="1">
      <alignment horizontal="left"/>
    </xf>
    <xf numFmtId="0" fontId="2" fillId="7" borderId="49" xfId="0" applyFont="1" applyFill="1" applyBorder="1" applyAlignment="1">
      <alignment horizontal="right"/>
    </xf>
    <xf numFmtId="164" fontId="2" fillId="7" borderId="50" xfId="0" applyNumberFormat="1" applyFont="1" applyFill="1" applyBorder="1" applyAlignment="1">
      <alignment horizontal="left"/>
    </xf>
    <xf numFmtId="0" fontId="2" fillId="7" borderId="41" xfId="0" applyFont="1" applyFill="1" applyBorder="1" applyAlignment="1">
      <alignment horizontal="right"/>
    </xf>
    <xf numFmtId="164" fontId="2" fillId="7" borderId="42" xfId="0" applyNumberFormat="1" applyFont="1" applyFill="1" applyBorder="1" applyAlignment="1">
      <alignment horizontal="left"/>
    </xf>
    <xf numFmtId="0" fontId="2" fillId="4" borderId="53" xfId="0" applyFont="1" applyFill="1" applyBorder="1"/>
    <xf numFmtId="0" fontId="2" fillId="4" borderId="54" xfId="0" applyFont="1" applyFill="1" applyBorder="1"/>
    <xf numFmtId="0" fontId="2" fillId="7" borderId="55" xfId="0" applyFont="1" applyFill="1" applyBorder="1"/>
    <xf numFmtId="0" fontId="0" fillId="7" borderId="56" xfId="0" applyFill="1" applyBorder="1"/>
    <xf numFmtId="0" fontId="2" fillId="3" borderId="57" xfId="0" applyFont="1" applyFill="1" applyBorder="1"/>
    <xf numFmtId="0" fontId="0" fillId="3" borderId="58" xfId="0" applyFill="1" applyBorder="1"/>
    <xf numFmtId="165" fontId="2" fillId="0" borderId="0" xfId="0" applyNumberFormat="1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6" borderId="51" xfId="0" applyFont="1" applyFill="1" applyBorder="1"/>
    <xf numFmtId="0" fontId="1" fillId="6" borderId="52" xfId="0" applyFont="1" applyFill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2494953992258992E-2"/>
          <c:w val="0.85083014623172104"/>
          <c:h val="0.80920332722798294"/>
        </c:manualLayout>
      </c:layout>
      <c:scatterChart>
        <c:scatterStyle val="smoothMarker"/>
        <c:varyColors val="0"/>
        <c:ser>
          <c:idx val="2"/>
          <c:order val="0"/>
          <c:tx>
            <c:v>45 Degree Line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'1-Stage'!$O$10:$O$11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'1-Stage'!$P$10:$P$11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1F-48E2-A21D-E7A2668177AE}"/>
            </c:ext>
          </c:extLst>
        </c:ser>
        <c:ser>
          <c:idx val="1"/>
          <c:order val="1"/>
          <c:tx>
            <c:v>Equilibrium Line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1F-48E2-A21D-E7A2668177AE}"/>
            </c:ext>
          </c:extLst>
        </c:ser>
        <c:ser>
          <c:idx val="0"/>
          <c:order val="2"/>
          <c:tx>
            <c:v>Operating Line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'1-Stage'!$R$13:$R$14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'1-Stage'!$S$13:$S$14</c:f>
              <c:numCache>
                <c:formatCode>0.000</c:formatCode>
                <c:ptCount val="2"/>
                <c:pt idx="0">
                  <c:v>0.60000000000000386</c:v>
                </c:pt>
                <c:pt idx="1">
                  <c:v>0.1000000000000012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1F-48E2-A21D-E7A26681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163648"/>
        <c:axId val="283166448"/>
      </c:scatterChart>
      <c:valAx>
        <c:axId val="28316364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166448"/>
        <c:crosses val="autoZero"/>
        <c:crossBetween val="midCat"/>
        <c:majorUnit val="0.1"/>
        <c:minorUnit val="5.000000000000001E-2"/>
      </c:valAx>
      <c:valAx>
        <c:axId val="28316644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16364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101297572300479"/>
          <c:y val="0.39068743855860821"/>
          <c:w val="0.23289632829647922"/>
          <c:h val="0.18991932982187656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0337723139013119E-2"/>
          <c:w val="0.83897418688217562"/>
          <c:h val="0.81665030860584364"/>
        </c:manualLayout>
      </c:layout>
      <c:scatterChart>
        <c:scatterStyle val="smoothMarker"/>
        <c:varyColors val="0"/>
        <c:ser>
          <c:idx val="0"/>
          <c:order val="0"/>
          <c:tx>
            <c:v>Bubble Point Curve</c:v>
          </c:tx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EE-4984-8395-92A083E62E2D}"/>
            </c:ext>
          </c:extLst>
        </c:ser>
        <c:ser>
          <c:idx val="1"/>
          <c:order val="1"/>
          <c:tx>
            <c:v>Dew Point Curve</c:v>
          </c:tx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EE-4984-8395-92A083E62E2D}"/>
            </c:ext>
          </c:extLst>
        </c:ser>
        <c:ser>
          <c:idx val="2"/>
          <c:order val="2"/>
          <c:tx>
            <c:v>Operating Line</c:v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'1-Stage'!$O$15:$O$16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'1-Stage'!$P$15:$P$16</c:f>
              <c:numCache>
                <c:formatCode>0.0</c:formatCode>
                <c:ptCount val="2"/>
                <c:pt idx="0">
                  <c:v>99.684220402001984</c:v>
                </c:pt>
                <c:pt idx="1">
                  <c:v>99.684220402001984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EE-4984-8395-92A083E6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715888"/>
        <c:axId val="283245328"/>
      </c:scatterChart>
      <c:valAx>
        <c:axId val="28271588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245328"/>
        <c:crosses val="autoZero"/>
        <c:crossBetween val="midCat"/>
        <c:majorUnit val="0.1"/>
        <c:minorUnit val="5.000000000000001E-2"/>
      </c:valAx>
      <c:valAx>
        <c:axId val="283245328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2715888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280755846062691"/>
          <c:y val="7.3624944899840158E-2"/>
          <c:w val="0.22716739119922574"/>
          <c:h val="0.1863003987565969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3.8460371585039697E-2"/>
          <c:w val="0.85083014623172104"/>
          <c:h val="0.81323790963520226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31-4447-A5D0-D90DF95A6822}"/>
            </c:ext>
          </c:extLst>
        </c:ser>
        <c:ser>
          <c:idx val="2"/>
          <c:order val="1"/>
          <c:tx>
            <c:v>45 Degree Line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'1-Stage'!$O$10:$O$11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'1-Stage'!$P$10:$P$11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31-4447-A5D0-D90DF95A6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248128"/>
        <c:axId val="283248688"/>
      </c:scatterChart>
      <c:valAx>
        <c:axId val="28324812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248688"/>
        <c:crosses val="autoZero"/>
        <c:crossBetween val="midCat"/>
        <c:majorUnit val="0.1"/>
        <c:minorUnit val="5.000000000000001E-2"/>
      </c:valAx>
      <c:valAx>
        <c:axId val="28324868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324812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409526308277232"/>
          <c:y val="0.55043147632653333"/>
          <c:w val="0.26112505075317949"/>
          <c:h val="0.1548798131974796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4372305546232414E-2"/>
          <c:w val="0.83897418688217562"/>
          <c:h val="0.81261572619862443"/>
        </c:manualLayout>
      </c:layout>
      <c:scatterChart>
        <c:scatterStyle val="smoothMarker"/>
        <c:varyColors val="0"/>
        <c:ser>
          <c:idx val="1"/>
          <c:order val="0"/>
          <c:tx>
            <c:v>Dew Point Curve</c:v>
          </c:tx>
          <c:spPr>
            <a:ln w="25400"/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63-4886-9BFE-A468E8A4DCAA}"/>
            </c:ext>
          </c:extLst>
        </c:ser>
        <c:ser>
          <c:idx val="0"/>
          <c:order val="1"/>
          <c:tx>
            <c:v>Bubble Point Curve</c:v>
          </c:tx>
          <c:spPr>
            <a:ln w="25400"/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63-4886-9BFE-A468E8A4D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672336"/>
        <c:axId val="282672896"/>
      </c:scatterChart>
      <c:valAx>
        <c:axId val="282672336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2672896"/>
        <c:crosses val="autoZero"/>
        <c:crossBetween val="midCat"/>
        <c:majorUnit val="0.1"/>
        <c:minorUnit val="5.000000000000001E-2"/>
      </c:valAx>
      <c:valAx>
        <c:axId val="282672896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2672336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220565156219304"/>
          <c:y val="0.26960452555979542"/>
          <c:w val="0.22716739119922574"/>
          <c:h val="0.1023288682856519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1"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V30"/>
  <sheetViews>
    <sheetView showGridLines="0" topLeftCell="A13" zoomScaleNormal="100" workbookViewId="0">
      <selection activeCell="C12" sqref="C12"/>
    </sheetView>
  </sheetViews>
  <sheetFormatPr defaultRowHeight="14.25" x14ac:dyDescent="0.45"/>
  <cols>
    <col min="1" max="1" width="7.53125" customWidth="1"/>
    <col min="2" max="2" width="8" customWidth="1"/>
    <col min="3" max="3" width="12.33203125" customWidth="1"/>
    <col min="4" max="4" width="6.33203125" customWidth="1"/>
    <col min="5" max="5" width="5.6640625" customWidth="1"/>
    <col min="6" max="6" width="7.33203125" customWidth="1"/>
    <col min="7" max="7" width="8.86328125" customWidth="1"/>
    <col min="8" max="8" width="5.53125" customWidth="1"/>
    <col min="9" max="9" width="9.1328125" customWidth="1"/>
    <col min="10" max="10" width="9.53125" customWidth="1"/>
    <col min="11" max="11" width="12.1328125" customWidth="1"/>
    <col min="12" max="12" width="12.46484375" customWidth="1"/>
    <col min="13" max="13" width="13.1328125" customWidth="1"/>
    <col min="14" max="14" width="12.46484375" customWidth="1"/>
    <col min="15" max="16" width="15.6640625" customWidth="1"/>
    <col min="17" max="17" width="21.46484375" bestFit="1" customWidth="1"/>
    <col min="18" max="18" width="17" customWidth="1"/>
    <col min="19" max="19" width="14.1328125" customWidth="1"/>
    <col min="20" max="20" width="15.6640625" customWidth="1"/>
    <col min="21" max="21" width="11.33203125" customWidth="1"/>
  </cols>
  <sheetData>
    <row r="1" spans="1:22" ht="25.9" thickBot="1" x14ac:dyDescent="0.8">
      <c r="A1" s="72" t="s">
        <v>15</v>
      </c>
    </row>
    <row r="2" spans="1:22" ht="26.25" thickTop="1" thickBot="1" x14ac:dyDescent="0.8">
      <c r="A2" s="72" t="s">
        <v>69</v>
      </c>
      <c r="B2" s="3"/>
      <c r="C2" s="2"/>
      <c r="D2" s="2"/>
      <c r="E2" s="2"/>
      <c r="F2" s="2"/>
      <c r="G2" s="2"/>
      <c r="H2" s="2"/>
      <c r="J2" s="123" t="s">
        <v>61</v>
      </c>
      <c r="K2" s="124">
        <v>66.666666666666245</v>
      </c>
      <c r="L2" s="4"/>
      <c r="M2" s="135" t="s">
        <v>53</v>
      </c>
      <c r="N2" s="136"/>
      <c r="O2" s="2" t="s">
        <v>91</v>
      </c>
      <c r="Q2" s="2"/>
      <c r="R2" s="2"/>
    </row>
    <row r="3" spans="1:22" ht="21.75" thickTop="1" thickBot="1" x14ac:dyDescent="0.7">
      <c r="A3" s="2"/>
      <c r="B3" s="5"/>
      <c r="C3" s="2"/>
      <c r="D3" s="2"/>
      <c r="E3" s="2"/>
      <c r="F3" s="2"/>
      <c r="G3" s="6"/>
      <c r="H3" s="22"/>
      <c r="I3" s="20"/>
      <c r="J3" s="107" t="s">
        <v>62</v>
      </c>
      <c r="K3" s="108">
        <v>0.46733395283419843</v>
      </c>
      <c r="L3" s="4"/>
      <c r="M3" s="110" t="s">
        <v>45</v>
      </c>
      <c r="N3" s="111">
        <f>+C5-K2-K8</f>
        <v>4.5474735088646412E-13</v>
      </c>
      <c r="O3" s="2" t="s">
        <v>92</v>
      </c>
      <c r="Q3" s="2"/>
      <c r="R3" s="2"/>
    </row>
    <row r="4" spans="1:22" ht="24.75" thickTop="1" thickBot="1" x14ac:dyDescent="0.9">
      <c r="A4" s="3"/>
      <c r="B4" s="3"/>
      <c r="C4" s="2"/>
      <c r="D4" s="2"/>
      <c r="E4" s="81"/>
      <c r="F4" s="82"/>
      <c r="G4" s="82"/>
      <c r="H4" s="83"/>
      <c r="I4" s="7"/>
      <c r="J4" s="8"/>
      <c r="K4" s="2"/>
      <c r="L4" s="2"/>
      <c r="M4" s="110" t="s">
        <v>37</v>
      </c>
      <c r="N4" s="111">
        <f>+C5*C6-K2*K3-K8*K9</f>
        <v>-6.3670442429497598E-7</v>
      </c>
      <c r="O4" s="2" t="s">
        <v>93</v>
      </c>
      <c r="Q4" s="2"/>
      <c r="R4" s="2"/>
    </row>
    <row r="5" spans="1:22" ht="24.75" thickTop="1" thickBot="1" x14ac:dyDescent="0.9">
      <c r="B5" s="118" t="s">
        <v>57</v>
      </c>
      <c r="C5" s="119">
        <v>100</v>
      </c>
      <c r="D5" s="2"/>
      <c r="E5" s="84"/>
      <c r="F5" s="121" t="s">
        <v>59</v>
      </c>
      <c r="G5" s="122">
        <v>99.684220402001984</v>
      </c>
      <c r="H5" s="85"/>
      <c r="I5" s="7"/>
      <c r="J5" s="59" t="s">
        <v>34</v>
      </c>
      <c r="K5" s="60">
        <f>10^(P20-Q20/(G5+R20))/G6</f>
        <v>1.7613169294351023</v>
      </c>
      <c r="L5" s="2"/>
      <c r="M5" s="110" t="s">
        <v>12</v>
      </c>
      <c r="N5" s="111">
        <f>+K3-K5*K9</f>
        <v>9.5223148255385581E-9</v>
      </c>
      <c r="O5" s="2" t="s">
        <v>94</v>
      </c>
      <c r="Q5" s="2"/>
      <c r="R5" s="2"/>
    </row>
    <row r="6" spans="1:22" ht="24.75" thickTop="1" thickBot="1" x14ac:dyDescent="0.9">
      <c r="B6" s="102" t="s">
        <v>58</v>
      </c>
      <c r="C6" s="120">
        <v>0.4</v>
      </c>
      <c r="D6" s="19"/>
      <c r="E6" s="84"/>
      <c r="F6" s="102" t="s">
        <v>60</v>
      </c>
      <c r="G6" s="103">
        <v>760</v>
      </c>
      <c r="H6" s="86"/>
      <c r="I6" s="7"/>
      <c r="J6" s="61" t="s">
        <v>35</v>
      </c>
      <c r="K6" s="62">
        <f>10^(P21-Q21/(G5+R21))/G6</f>
        <v>0.72504333325056314</v>
      </c>
      <c r="L6" s="2"/>
      <c r="M6" s="110" t="s">
        <v>13</v>
      </c>
      <c r="N6" s="111">
        <f>+(1-K3)-K6*(1-K9)</f>
        <v>-6.1430697195774542E-9</v>
      </c>
      <c r="O6" s="2" t="s">
        <v>95</v>
      </c>
      <c r="Q6" s="2"/>
      <c r="R6" s="2"/>
    </row>
    <row r="7" spans="1:22" ht="21.75" thickTop="1" thickBot="1" x14ac:dyDescent="0.7">
      <c r="A7" s="7"/>
      <c r="B7" s="3"/>
      <c r="C7" s="2"/>
      <c r="D7" s="2"/>
      <c r="E7" s="87"/>
      <c r="F7" s="88"/>
      <c r="G7" s="89"/>
      <c r="H7" s="90"/>
      <c r="I7" s="2"/>
      <c r="J7" s="9"/>
      <c r="K7" s="2"/>
      <c r="L7" s="2"/>
      <c r="M7" s="58" t="s">
        <v>14</v>
      </c>
      <c r="N7" s="112">
        <f>+K2-2*K8</f>
        <v>-3.5527136788005009E-13</v>
      </c>
      <c r="O7" s="2" t="s">
        <v>96</v>
      </c>
      <c r="Q7" s="2"/>
      <c r="R7" s="2"/>
    </row>
    <row r="8" spans="1:22" ht="21.75" thickTop="1" thickBot="1" x14ac:dyDescent="0.7">
      <c r="D8" s="17"/>
      <c r="E8" s="17"/>
      <c r="F8" s="2"/>
      <c r="G8" s="10"/>
      <c r="H8" s="16"/>
      <c r="J8" s="123" t="s">
        <v>63</v>
      </c>
      <c r="K8" s="124">
        <v>33.3333333333333</v>
      </c>
      <c r="L8" s="2"/>
      <c r="M8" s="2"/>
      <c r="N8" s="2"/>
      <c r="O8" s="2"/>
      <c r="P8" s="2"/>
      <c r="Q8" s="2"/>
      <c r="R8" s="2"/>
    </row>
    <row r="9" spans="1:22" ht="21.75" thickTop="1" thickBot="1" x14ac:dyDescent="0.7">
      <c r="A9" s="144" t="s">
        <v>86</v>
      </c>
      <c r="B9" s="145"/>
      <c r="C9" s="17"/>
      <c r="D9" s="18"/>
      <c r="E9" s="18"/>
      <c r="F9" s="2"/>
      <c r="G9" s="2"/>
      <c r="H9" s="23"/>
      <c r="I9" s="21"/>
      <c r="J9" s="107" t="s">
        <v>64</v>
      </c>
      <c r="K9" s="108">
        <v>0.2653321134327421</v>
      </c>
      <c r="L9" s="2"/>
      <c r="M9" s="2"/>
      <c r="N9" s="2"/>
      <c r="O9" s="132" t="s">
        <v>24</v>
      </c>
      <c r="P9" s="134"/>
      <c r="Q9" s="2"/>
      <c r="R9" s="132" t="s">
        <v>42</v>
      </c>
      <c r="S9" s="134"/>
    </row>
    <row r="10" spans="1:22" ht="21.75" thickTop="1" thickBot="1" x14ac:dyDescent="0.7">
      <c r="A10" s="125" t="s">
        <v>88</v>
      </c>
      <c r="B10" s="126"/>
      <c r="C10" s="18"/>
      <c r="D10" s="18"/>
      <c r="E10" s="18"/>
      <c r="F10" s="2"/>
      <c r="G10" s="2"/>
      <c r="H10" s="2"/>
      <c r="I10" s="7"/>
      <c r="J10" s="8"/>
      <c r="K10" s="2"/>
      <c r="L10" s="2"/>
      <c r="M10" s="2"/>
      <c r="N10" s="2"/>
      <c r="O10" s="64">
        <v>0</v>
      </c>
      <c r="P10" s="65">
        <v>0</v>
      </c>
      <c r="Q10" s="2"/>
      <c r="R10" s="38" t="s">
        <v>11</v>
      </c>
      <c r="S10" s="39">
        <f>-K8/K2</f>
        <v>-0.50000000000000266</v>
      </c>
    </row>
    <row r="11" spans="1:22" ht="21.75" thickTop="1" thickBot="1" x14ac:dyDescent="0.7">
      <c r="A11" s="127" t="s">
        <v>87</v>
      </c>
      <c r="B11" s="128"/>
      <c r="E11" s="68" t="s">
        <v>55</v>
      </c>
      <c r="F11" s="69"/>
      <c r="G11" s="77"/>
      <c r="H11" s="69" t="s">
        <v>54</v>
      </c>
      <c r="I11" s="69"/>
      <c r="J11" s="78"/>
      <c r="L11" s="2"/>
      <c r="M11" s="2"/>
      <c r="N11" s="2"/>
      <c r="O11" s="66">
        <v>1</v>
      </c>
      <c r="P11" s="67">
        <v>1</v>
      </c>
      <c r="Q11" s="2"/>
      <c r="R11" s="38" t="s">
        <v>23</v>
      </c>
      <c r="S11" s="39">
        <f>+(C5/K2)*C6</f>
        <v>0.60000000000000386</v>
      </c>
    </row>
    <row r="12" spans="1:22" ht="24.75" thickTop="1" thickBot="1" x14ac:dyDescent="0.7">
      <c r="A12" s="129" t="s">
        <v>72</v>
      </c>
      <c r="B12" s="130"/>
      <c r="E12" s="70" t="s">
        <v>56</v>
      </c>
      <c r="F12" s="71"/>
      <c r="G12" s="79"/>
      <c r="H12" s="71" t="s">
        <v>65</v>
      </c>
      <c r="I12" s="71"/>
      <c r="J12" s="80"/>
      <c r="L12" s="2"/>
      <c r="M12" s="2"/>
      <c r="N12" s="2"/>
      <c r="O12" s="29"/>
      <c r="P12" s="29"/>
      <c r="Q12" s="2"/>
      <c r="R12" s="35" t="s">
        <v>44</v>
      </c>
      <c r="S12" s="26" t="s">
        <v>43</v>
      </c>
      <c r="U12" s="54"/>
    </row>
    <row r="13" spans="1:22" ht="21.4" thickTop="1" x14ac:dyDescent="0.65">
      <c r="L13" s="2"/>
      <c r="M13" s="2"/>
      <c r="N13" s="2"/>
      <c r="O13" s="132" t="s">
        <v>8</v>
      </c>
      <c r="P13" s="134"/>
      <c r="Q13" s="2"/>
      <c r="R13" s="35">
        <v>0</v>
      </c>
      <c r="S13" s="33">
        <f>+S10*R13+S11</f>
        <v>0.60000000000000386</v>
      </c>
      <c r="U13" s="54"/>
    </row>
    <row r="14" spans="1:22" ht="21.4" thickBot="1" x14ac:dyDescent="0.7">
      <c r="L14" s="2"/>
      <c r="M14" s="2"/>
      <c r="N14" s="2"/>
      <c r="O14" s="35" t="s">
        <v>10</v>
      </c>
      <c r="P14" s="26" t="s">
        <v>6</v>
      </c>
      <c r="Q14" s="2"/>
      <c r="R14" s="53">
        <v>1</v>
      </c>
      <c r="S14" s="34">
        <f>+S10*R14+S11</f>
        <v>0.1000000000000012</v>
      </c>
      <c r="T14" s="18"/>
      <c r="U14" s="18"/>
      <c r="V14" s="1"/>
    </row>
    <row r="15" spans="1:22" ht="21.4" thickTop="1" x14ac:dyDescent="0.65">
      <c r="A15" s="2" t="s">
        <v>66</v>
      </c>
      <c r="C15" s="2"/>
      <c r="D15" s="2"/>
      <c r="E15" s="2"/>
      <c r="J15" s="13"/>
      <c r="K15" s="8"/>
      <c r="L15" s="2"/>
      <c r="M15" s="2"/>
      <c r="N15" s="2"/>
      <c r="O15" s="64">
        <v>0</v>
      </c>
      <c r="P15" s="36">
        <f>+'1-Stage'!G5</f>
        <v>99.684220402001984</v>
      </c>
      <c r="Q15" s="2"/>
      <c r="T15" s="18"/>
      <c r="U15" s="18"/>
      <c r="V15" s="1"/>
    </row>
    <row r="16" spans="1:22" ht="21.4" thickBot="1" x14ac:dyDescent="0.7">
      <c r="A16" s="2" t="s">
        <v>67</v>
      </c>
      <c r="C16" s="2"/>
      <c r="D16" s="2"/>
      <c r="E16" s="2"/>
      <c r="J16" s="14"/>
      <c r="K16" s="15"/>
      <c r="L16" s="2"/>
      <c r="M16" s="2"/>
      <c r="N16" s="2"/>
      <c r="O16" s="66">
        <v>1</v>
      </c>
      <c r="P16" s="37">
        <f>+'1-Stage'!G5</f>
        <v>99.684220402001984</v>
      </c>
      <c r="Q16" s="2"/>
      <c r="T16" s="54"/>
      <c r="U16" s="54"/>
      <c r="V16" s="1"/>
    </row>
    <row r="17" spans="1:22" ht="21.75" thickTop="1" thickBot="1" x14ac:dyDescent="0.7">
      <c r="A17" s="3" t="s">
        <v>52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T17" s="54"/>
      <c r="U17" s="54"/>
      <c r="V17" s="1"/>
    </row>
    <row r="18" spans="1:22" ht="21.4" thickTop="1" x14ac:dyDescent="0.65">
      <c r="L18" s="2"/>
      <c r="M18" s="2"/>
      <c r="N18" s="2"/>
      <c r="O18" s="132" t="s">
        <v>0</v>
      </c>
      <c r="P18" s="133"/>
      <c r="Q18" s="133"/>
      <c r="R18" s="134"/>
      <c r="T18" s="2"/>
      <c r="U18" s="2"/>
    </row>
    <row r="19" spans="1:22" ht="21" x14ac:dyDescent="0.65">
      <c r="A19" s="3" t="s">
        <v>32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5"/>
      <c r="P19" s="24" t="s">
        <v>1</v>
      </c>
      <c r="Q19" s="24" t="s">
        <v>2</v>
      </c>
      <c r="R19" s="26" t="s">
        <v>3</v>
      </c>
      <c r="T19" s="2"/>
      <c r="U19" s="2"/>
    </row>
    <row r="20" spans="1:22" ht="21" x14ac:dyDescent="0.65">
      <c r="A20" s="3" t="s">
        <v>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5" t="s">
        <v>4</v>
      </c>
      <c r="P20" s="24">
        <v>6.8927199999999997</v>
      </c>
      <c r="Q20" s="24">
        <v>1203.5309999999999</v>
      </c>
      <c r="R20" s="26">
        <v>219.88800000000001</v>
      </c>
      <c r="T20" s="2"/>
      <c r="U20" s="2"/>
    </row>
    <row r="21" spans="1:22" ht="21.4" thickBot="1" x14ac:dyDescent="0.7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3" t="s">
        <v>5</v>
      </c>
      <c r="P21" s="27">
        <v>6.9580500000000001</v>
      </c>
      <c r="Q21" s="27">
        <v>1346.7729999999999</v>
      </c>
      <c r="R21" s="28">
        <v>219.69300000000001</v>
      </c>
      <c r="T21" s="2"/>
      <c r="U21" s="2"/>
    </row>
    <row r="22" spans="1:22" ht="21.4" thickTop="1" x14ac:dyDescent="0.65">
      <c r="A22" s="11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T22" s="2"/>
      <c r="U22" s="2"/>
    </row>
    <row r="23" spans="1:22" ht="24" x14ac:dyDescent="0.65">
      <c r="A23" s="3" t="s">
        <v>36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T23" s="2"/>
      <c r="U23" s="2"/>
    </row>
    <row r="24" spans="1:22" ht="21" x14ac:dyDescent="0.65">
      <c r="A24" s="11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T24" s="2"/>
      <c r="U24" s="2"/>
    </row>
    <row r="25" spans="1:22" ht="21" x14ac:dyDescent="0.65">
      <c r="A25" s="11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T25" s="2"/>
      <c r="U25" s="2"/>
    </row>
    <row r="26" spans="1:22" ht="21" x14ac:dyDescent="0.65">
      <c r="A26" s="11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T26" s="2"/>
      <c r="U26" s="2"/>
    </row>
    <row r="27" spans="1:22" ht="21" x14ac:dyDescent="0.65">
      <c r="A27" s="11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2" ht="21" x14ac:dyDescent="0.65">
      <c r="A28" s="11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2" ht="21" x14ac:dyDescent="0.65">
      <c r="A29" s="11" t="s">
        <v>38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2" ht="21" x14ac:dyDescent="0.65">
      <c r="A30" s="11" t="s">
        <v>22</v>
      </c>
      <c r="K30" s="2"/>
    </row>
  </sheetData>
  <mergeCells count="5">
    <mergeCell ref="O18:R18"/>
    <mergeCell ref="M2:N2"/>
    <mergeCell ref="O9:P9"/>
    <mergeCell ref="O13:P13"/>
    <mergeCell ref="R9:S9"/>
  </mergeCells>
  <pageMargins left="0.7" right="0.7" top="0.75" bottom="0.75" header="0.3" footer="0.3"/>
  <pageSetup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DCBC-10A5-47AD-B064-BA6D61FDA67C}">
  <sheetPr>
    <pageSetUpPr fitToPage="1"/>
  </sheetPr>
  <dimension ref="A1:V31"/>
  <sheetViews>
    <sheetView showGridLines="0" zoomScaleNormal="100" workbookViewId="0">
      <selection activeCell="A5" sqref="A5"/>
    </sheetView>
  </sheetViews>
  <sheetFormatPr defaultRowHeight="14.25" x14ac:dyDescent="0.45"/>
  <cols>
    <col min="1" max="9" width="10.59765625" customWidth="1"/>
    <col min="10" max="10" width="12.06640625" customWidth="1"/>
    <col min="11" max="11" width="10.59765625" customWidth="1"/>
    <col min="12" max="12" width="4.265625" customWidth="1"/>
    <col min="13" max="15" width="10.59765625" customWidth="1"/>
    <col min="16" max="16" width="15.6640625" customWidth="1"/>
    <col min="17" max="17" width="21.46484375" bestFit="1" customWidth="1"/>
    <col min="18" max="18" width="17" customWidth="1"/>
    <col min="19" max="19" width="14.1328125" customWidth="1"/>
    <col min="20" max="20" width="15.6640625" customWidth="1"/>
    <col min="21" max="21" width="11.33203125" customWidth="1"/>
  </cols>
  <sheetData>
    <row r="1" spans="1:21" ht="25.9" thickTop="1" x14ac:dyDescent="0.75">
      <c r="A1" s="96" t="s">
        <v>15</v>
      </c>
      <c r="B1" s="54"/>
      <c r="C1" s="54"/>
      <c r="D1" s="54"/>
      <c r="E1" s="54"/>
      <c r="F1" s="68" t="s">
        <v>55</v>
      </c>
      <c r="G1" s="69"/>
      <c r="H1" s="77"/>
      <c r="I1" s="69" t="s">
        <v>54</v>
      </c>
      <c r="J1" s="116"/>
      <c r="K1" s="54"/>
      <c r="L1" s="54"/>
      <c r="M1" s="54"/>
      <c r="N1" s="54"/>
    </row>
    <row r="2" spans="1:21" ht="25.9" thickBot="1" x14ac:dyDescent="0.8">
      <c r="A2" s="96" t="s">
        <v>69</v>
      </c>
      <c r="B2" s="54"/>
      <c r="C2" s="54"/>
      <c r="D2" s="54"/>
      <c r="E2" s="54"/>
      <c r="F2" s="70" t="s">
        <v>56</v>
      </c>
      <c r="G2" s="71"/>
      <c r="H2" s="79"/>
      <c r="I2" s="71" t="s">
        <v>65</v>
      </c>
      <c r="J2" s="80"/>
      <c r="K2" s="54"/>
      <c r="L2" s="54"/>
      <c r="M2" s="54"/>
      <c r="N2" s="54"/>
    </row>
    <row r="3" spans="1:21" ht="25.9" thickTop="1" x14ac:dyDescent="0.75">
      <c r="A3" s="96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21" ht="21" x14ac:dyDescent="0.65">
      <c r="A4" s="18" t="s">
        <v>89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21" ht="21" x14ac:dyDescent="0.65">
      <c r="A5" s="18" t="s">
        <v>90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21" ht="21.4" thickBot="1" x14ac:dyDescent="0.7">
      <c r="B6" s="97"/>
      <c r="C6" s="18"/>
      <c r="D6" s="18"/>
      <c r="E6" s="18"/>
      <c r="F6" s="18"/>
      <c r="G6" s="18"/>
      <c r="H6" s="18"/>
      <c r="I6" s="54"/>
      <c r="L6" s="4"/>
      <c r="Q6" s="2"/>
      <c r="R6" s="2"/>
    </row>
    <row r="7" spans="1:21" ht="21.4" thickTop="1" x14ac:dyDescent="0.65">
      <c r="A7" s="137" t="s">
        <v>70</v>
      </c>
      <c r="B7" s="138"/>
      <c r="D7" s="141" t="s">
        <v>71</v>
      </c>
      <c r="E7" s="142"/>
      <c r="F7" s="18"/>
      <c r="G7" s="139" t="s">
        <v>33</v>
      </c>
      <c r="H7" s="140"/>
      <c r="I7" s="54"/>
      <c r="J7" s="135" t="s">
        <v>72</v>
      </c>
      <c r="K7" s="136"/>
      <c r="L7" s="4"/>
      <c r="M7" s="2" t="s">
        <v>85</v>
      </c>
      <c r="P7" s="117"/>
      <c r="Q7" s="114"/>
      <c r="R7" s="115"/>
    </row>
    <row r="8" spans="1:21" ht="24" x14ac:dyDescent="0.85">
      <c r="A8" s="99" t="s">
        <v>57</v>
      </c>
      <c r="B8" s="100">
        <v>100</v>
      </c>
      <c r="C8" s="18"/>
      <c r="D8" s="104" t="s">
        <v>59</v>
      </c>
      <c r="E8" s="105">
        <v>99.684220402001984</v>
      </c>
      <c r="F8" s="18"/>
      <c r="G8" s="63" t="s">
        <v>34</v>
      </c>
      <c r="H8" s="109">
        <f>10^(P24-Q24/(E8+R24))/B10</f>
        <v>1.7613169294351023</v>
      </c>
      <c r="I8" s="98"/>
      <c r="J8" s="110" t="s">
        <v>45</v>
      </c>
      <c r="K8" s="111">
        <f>+B8-E9-E11</f>
        <v>4.5474735088646412E-13</v>
      </c>
      <c r="L8" s="18"/>
      <c r="M8" s="2" t="s">
        <v>79</v>
      </c>
      <c r="P8" s="117"/>
      <c r="Q8" s="114"/>
      <c r="R8" s="54"/>
    </row>
    <row r="9" spans="1:21" ht="24.4" thickBot="1" x14ac:dyDescent="0.9">
      <c r="A9" s="99" t="s">
        <v>58</v>
      </c>
      <c r="B9" s="101">
        <v>0.4</v>
      </c>
      <c r="C9" s="54"/>
      <c r="D9" s="104" t="s">
        <v>61</v>
      </c>
      <c r="E9" s="105">
        <v>66.666666666666245</v>
      </c>
      <c r="G9" s="61" t="s">
        <v>35</v>
      </c>
      <c r="H9" s="62">
        <f>10^(P25-Q25/(E8+R25))/B10</f>
        <v>0.72504333325056314</v>
      </c>
      <c r="I9" s="98"/>
      <c r="J9" s="110" t="s">
        <v>37</v>
      </c>
      <c r="K9" s="111">
        <f>+B8*B9-E9*E10-E11*E12</f>
        <v>-6.3670442429497598E-7</v>
      </c>
      <c r="L9" s="18"/>
      <c r="M9" s="2" t="s">
        <v>80</v>
      </c>
      <c r="Q9" s="2"/>
      <c r="R9" s="2"/>
    </row>
    <row r="10" spans="1:21" ht="24.4" thickTop="1" x14ac:dyDescent="0.85">
      <c r="A10" s="99" t="s">
        <v>60</v>
      </c>
      <c r="B10" s="113">
        <v>760</v>
      </c>
      <c r="C10" s="54"/>
      <c r="D10" s="104" t="s">
        <v>62</v>
      </c>
      <c r="E10" s="106">
        <v>0.46733395283419843</v>
      </c>
      <c r="F10" s="54"/>
      <c r="I10" s="98"/>
      <c r="J10" s="110" t="s">
        <v>12</v>
      </c>
      <c r="K10" s="111">
        <f>+E10-H8*E12</f>
        <v>9.5223148255385581E-9</v>
      </c>
      <c r="L10" s="18"/>
      <c r="M10" s="2" t="s">
        <v>82</v>
      </c>
      <c r="Q10" s="2"/>
      <c r="R10" s="2"/>
    </row>
    <row r="11" spans="1:21" ht="24.4" thickBot="1" x14ac:dyDescent="0.9">
      <c r="A11" s="102" t="s">
        <v>73</v>
      </c>
      <c r="B11" s="103">
        <v>2</v>
      </c>
      <c r="C11" s="18"/>
      <c r="D11" s="104" t="s">
        <v>63</v>
      </c>
      <c r="E11" s="105">
        <v>33.3333333333333</v>
      </c>
      <c r="F11" s="98"/>
      <c r="I11" s="18"/>
      <c r="J11" s="110" t="s">
        <v>13</v>
      </c>
      <c r="K11" s="111">
        <f>+(1-E10)-H9*(1-E12)</f>
        <v>-6.1430697195774542E-9</v>
      </c>
      <c r="L11" s="18"/>
      <c r="M11" s="2" t="s">
        <v>83</v>
      </c>
      <c r="Q11" s="2"/>
      <c r="R11" s="2"/>
    </row>
    <row r="12" spans="1:21" ht="21.75" thickTop="1" thickBot="1" x14ac:dyDescent="0.7">
      <c r="A12" s="54"/>
      <c r="B12" s="54"/>
      <c r="C12" s="54"/>
      <c r="D12" s="107" t="s">
        <v>64</v>
      </c>
      <c r="E12" s="108">
        <v>0.2653321134327421</v>
      </c>
      <c r="F12" s="18"/>
      <c r="I12" s="54"/>
      <c r="J12" s="58" t="s">
        <v>14</v>
      </c>
      <c r="K12" s="112">
        <f>+E9-2*E11</f>
        <v>-3.5527136788005009E-13</v>
      </c>
      <c r="L12" s="18"/>
      <c r="M12" s="18" t="s">
        <v>81</v>
      </c>
      <c r="N12" s="18"/>
      <c r="O12" s="2"/>
      <c r="P12" s="2"/>
      <c r="Q12" s="2"/>
      <c r="R12" s="2"/>
    </row>
    <row r="13" spans="1:21" ht="21.4" thickTop="1" x14ac:dyDescent="0.65">
      <c r="A13" s="17" t="s">
        <v>77</v>
      </c>
      <c r="B13" s="17"/>
      <c r="C13" s="17"/>
      <c r="D13" s="18"/>
      <c r="E13" s="18"/>
      <c r="F13" s="18"/>
      <c r="L13" s="18"/>
      <c r="M13" s="18"/>
      <c r="N13" s="18"/>
      <c r="O13" s="132" t="s">
        <v>24</v>
      </c>
      <c r="P13" s="134"/>
      <c r="Q13" s="2"/>
      <c r="R13" s="132" t="s">
        <v>42</v>
      </c>
      <c r="S13" s="134"/>
    </row>
    <row r="14" spans="1:21" ht="21" x14ac:dyDescent="0.65">
      <c r="A14" s="2" t="s">
        <v>76</v>
      </c>
      <c r="C14" s="2"/>
      <c r="D14" s="2"/>
      <c r="E14" s="2"/>
      <c r="J14" s="13"/>
      <c r="K14" s="8"/>
      <c r="L14" s="18"/>
      <c r="M14" s="18"/>
      <c r="N14" s="18"/>
      <c r="O14" s="64">
        <v>0</v>
      </c>
      <c r="P14" s="65">
        <v>0</v>
      </c>
      <c r="Q14" s="2"/>
      <c r="R14" s="38" t="s">
        <v>11</v>
      </c>
      <c r="S14" s="39">
        <f>-E11/E9</f>
        <v>-0.50000000000000266</v>
      </c>
    </row>
    <row r="15" spans="1:21" ht="21.4" thickBot="1" x14ac:dyDescent="0.7">
      <c r="A15" s="2" t="s">
        <v>75</v>
      </c>
      <c r="C15" s="2"/>
      <c r="D15" s="2"/>
      <c r="E15" s="2"/>
      <c r="J15" s="14"/>
      <c r="K15" s="15"/>
      <c r="L15" s="2"/>
      <c r="M15" s="2"/>
      <c r="N15" s="2"/>
      <c r="O15" s="66">
        <v>1</v>
      </c>
      <c r="P15" s="67">
        <v>1</v>
      </c>
      <c r="Q15" s="2"/>
      <c r="R15" s="38" t="s">
        <v>23</v>
      </c>
      <c r="S15" s="39">
        <f>+(B8/E9)*B9</f>
        <v>0.60000000000000386</v>
      </c>
    </row>
    <row r="16" spans="1:21" s="2" customFormat="1" ht="21.75" thickTop="1" thickBot="1" x14ac:dyDescent="0.7">
      <c r="A16" s="2" t="s">
        <v>74</v>
      </c>
      <c r="O16" s="29"/>
      <c r="P16" s="29"/>
      <c r="R16" s="35" t="s">
        <v>44</v>
      </c>
      <c r="S16" s="26" t="s">
        <v>43</v>
      </c>
      <c r="U16" s="18"/>
    </row>
    <row r="17" spans="1:22" ht="21.4" thickTop="1" x14ac:dyDescent="0.65">
      <c r="A17" s="2" t="s">
        <v>78</v>
      </c>
      <c r="L17" s="2"/>
      <c r="M17" s="2"/>
      <c r="N17" s="2"/>
      <c r="O17" s="132" t="s">
        <v>8</v>
      </c>
      <c r="P17" s="134"/>
      <c r="Q17" s="2"/>
      <c r="R17" s="35">
        <v>0</v>
      </c>
      <c r="S17" s="33">
        <f>+S14*R17+S15</f>
        <v>0.60000000000000386</v>
      </c>
      <c r="U17" s="54"/>
    </row>
    <row r="18" spans="1:22" ht="21.4" thickBot="1" x14ac:dyDescent="0.7">
      <c r="A18" s="2" t="s">
        <v>84</v>
      </c>
      <c r="L18" s="2"/>
      <c r="M18" s="2"/>
      <c r="N18" s="2"/>
      <c r="O18" s="35" t="s">
        <v>10</v>
      </c>
      <c r="P18" s="26" t="s">
        <v>6</v>
      </c>
      <c r="Q18" s="2"/>
      <c r="R18" s="53">
        <v>1</v>
      </c>
      <c r="S18" s="34">
        <f>+S14*R18+S15</f>
        <v>0.1000000000000012</v>
      </c>
      <c r="T18" s="18"/>
      <c r="U18" s="18"/>
      <c r="V18" s="1"/>
    </row>
    <row r="19" spans="1:22" ht="21.4" thickTop="1" x14ac:dyDescent="0.65">
      <c r="A19" s="3"/>
      <c r="L19" s="2"/>
      <c r="M19" s="2"/>
      <c r="N19" s="2"/>
      <c r="O19" s="64">
        <v>0</v>
      </c>
      <c r="P19" s="36">
        <f>+Simple!E8</f>
        <v>99.684220402001984</v>
      </c>
      <c r="Q19" s="2"/>
      <c r="T19" s="18"/>
      <c r="U19" s="18"/>
      <c r="V19" s="1"/>
    </row>
    <row r="20" spans="1:22" ht="21.4" thickBot="1" x14ac:dyDescent="0.7">
      <c r="A20" s="3" t="s">
        <v>32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6">
        <v>1</v>
      </c>
      <c r="P20" s="37">
        <f>+Simple!E8</f>
        <v>99.684220402001984</v>
      </c>
      <c r="Q20" s="2"/>
      <c r="T20" s="54"/>
      <c r="U20" s="54"/>
      <c r="V20" s="1"/>
    </row>
    <row r="21" spans="1:22" ht="21.75" thickTop="1" thickBot="1" x14ac:dyDescent="0.7">
      <c r="A21" s="3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T21" s="54"/>
      <c r="U21" s="54"/>
      <c r="V21" s="1"/>
    </row>
    <row r="22" spans="1:22" ht="21.4" thickTop="1" x14ac:dyDescent="0.6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32" t="s">
        <v>0</v>
      </c>
      <c r="P22" s="133"/>
      <c r="Q22" s="133"/>
      <c r="R22" s="134"/>
      <c r="T22" s="2"/>
      <c r="U22" s="2"/>
    </row>
    <row r="23" spans="1:22" ht="21" x14ac:dyDescent="0.65">
      <c r="A23" s="11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5"/>
      <c r="P23" s="24" t="s">
        <v>1</v>
      </c>
      <c r="Q23" s="24" t="s">
        <v>2</v>
      </c>
      <c r="R23" s="26" t="s">
        <v>3</v>
      </c>
      <c r="T23" s="2"/>
      <c r="U23" s="2"/>
    </row>
    <row r="24" spans="1:22" ht="24" x14ac:dyDescent="0.65">
      <c r="A24" s="3" t="s">
        <v>36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5" t="s">
        <v>4</v>
      </c>
      <c r="P24" s="24">
        <v>6.8927199999999997</v>
      </c>
      <c r="Q24" s="24">
        <v>1203.5309999999999</v>
      </c>
      <c r="R24" s="26">
        <v>219.88800000000001</v>
      </c>
      <c r="T24" s="2"/>
      <c r="U24" s="2"/>
    </row>
    <row r="25" spans="1:22" ht="21.4" thickBot="1" x14ac:dyDescent="0.7">
      <c r="A25" s="11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3" t="s">
        <v>5</v>
      </c>
      <c r="P25" s="27">
        <v>6.9580500000000001</v>
      </c>
      <c r="Q25" s="27">
        <v>1346.7729999999999</v>
      </c>
      <c r="R25" s="28">
        <v>219.69300000000001</v>
      </c>
      <c r="T25" s="2"/>
      <c r="U25" s="2"/>
    </row>
    <row r="26" spans="1:22" ht="21.4" thickTop="1" x14ac:dyDescent="0.65">
      <c r="A26" s="11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T26" s="2"/>
      <c r="U26" s="2"/>
    </row>
    <row r="27" spans="1:22" ht="21" x14ac:dyDescent="0.65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T27" s="2"/>
      <c r="U27" s="2"/>
    </row>
    <row r="28" spans="1:22" ht="21" x14ac:dyDescent="0.65">
      <c r="A28" s="11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T28" s="2"/>
      <c r="U28" s="2"/>
    </row>
    <row r="29" spans="1:22" ht="21" x14ac:dyDescent="0.65">
      <c r="A29" s="11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T29" s="2"/>
      <c r="U29" s="2"/>
    </row>
    <row r="30" spans="1:22" ht="21" x14ac:dyDescent="0.65">
      <c r="A30" s="11" t="s">
        <v>38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T30" s="2"/>
      <c r="U30" s="2"/>
    </row>
    <row r="31" spans="1:22" ht="21" x14ac:dyDescent="0.65">
      <c r="A31" s="11" t="s">
        <v>22</v>
      </c>
      <c r="K31" s="2"/>
    </row>
  </sheetData>
  <mergeCells count="8">
    <mergeCell ref="O13:P13"/>
    <mergeCell ref="R13:S13"/>
    <mergeCell ref="O17:P17"/>
    <mergeCell ref="O22:R22"/>
    <mergeCell ref="A7:B7"/>
    <mergeCell ref="G7:H7"/>
    <mergeCell ref="D7:E7"/>
    <mergeCell ref="J7:K7"/>
  </mergeCells>
  <pageMargins left="0.7" right="0.7" top="0.75" bottom="0.75" header="0.3" footer="0.3"/>
  <pageSetup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08"/>
  <sheetViews>
    <sheetView zoomScaleNormal="100" workbookViewId="0">
      <selection activeCell="K19" sqref="K19"/>
    </sheetView>
  </sheetViews>
  <sheetFormatPr defaultRowHeight="14.25" x14ac:dyDescent="0.45"/>
  <cols>
    <col min="1" max="10" width="16.6640625" customWidth="1"/>
    <col min="11" max="11" width="21" customWidth="1"/>
    <col min="12" max="12" width="16.6640625" customWidth="1"/>
    <col min="13" max="16" width="15.6640625" customWidth="1"/>
  </cols>
  <sheetData>
    <row r="1" spans="1:18" ht="21.4" thickBot="1" x14ac:dyDescent="0.7">
      <c r="A1" s="40" t="s">
        <v>9</v>
      </c>
      <c r="B1" s="40"/>
      <c r="C1" s="41"/>
      <c r="D1" s="55" t="s">
        <v>46</v>
      </c>
      <c r="E1" s="9">
        <v>760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5.9" thickTop="1" x14ac:dyDescent="0.85">
      <c r="A2" s="56" t="s">
        <v>10</v>
      </c>
      <c r="B2" s="56" t="s">
        <v>43</v>
      </c>
      <c r="C2" s="56" t="s">
        <v>6</v>
      </c>
      <c r="D2" s="56" t="s">
        <v>39</v>
      </c>
      <c r="E2" s="56" t="s">
        <v>40</v>
      </c>
      <c r="F2" s="56" t="s">
        <v>7</v>
      </c>
      <c r="H2" s="42" t="s">
        <v>0</v>
      </c>
      <c r="I2" s="30"/>
      <c r="J2" s="30"/>
      <c r="K2" s="31"/>
      <c r="L2" s="29"/>
      <c r="M2" s="2"/>
      <c r="N2" s="2"/>
      <c r="O2" s="2"/>
      <c r="P2" s="2"/>
      <c r="Q2" s="2"/>
      <c r="R2" s="2"/>
    </row>
    <row r="3" spans="1:18" ht="24.4" thickBot="1" x14ac:dyDescent="0.7">
      <c r="A3" s="57" t="s">
        <v>48</v>
      </c>
      <c r="B3" s="57" t="s">
        <v>48</v>
      </c>
      <c r="C3" s="57" t="s">
        <v>49</v>
      </c>
      <c r="D3" s="57" t="s">
        <v>50</v>
      </c>
      <c r="E3" s="57" t="s">
        <v>50</v>
      </c>
      <c r="F3" s="57" t="s">
        <v>50</v>
      </c>
      <c r="H3" s="47"/>
      <c r="I3" s="48" t="s">
        <v>1</v>
      </c>
      <c r="J3" s="48" t="s">
        <v>2</v>
      </c>
      <c r="K3" s="49" t="s">
        <v>3</v>
      </c>
      <c r="L3" s="29"/>
      <c r="M3" s="2"/>
      <c r="N3" s="2"/>
      <c r="O3" s="2"/>
      <c r="P3" s="2"/>
      <c r="Q3" s="2"/>
      <c r="R3" s="2"/>
    </row>
    <row r="4" spans="1:18" ht="21.4" thickTop="1" x14ac:dyDescent="0.65">
      <c r="A4" s="43">
        <v>0</v>
      </c>
      <c r="B4" s="46">
        <f t="shared" ref="B4:B35" si="0">+A4*D4/$E$1</f>
        <v>0</v>
      </c>
      <c r="C4" s="44">
        <v>110.62216088942701</v>
      </c>
      <c r="D4" s="41">
        <f t="shared" ref="D4:D35" si="1">10^($I$4-$J$4/(C4+$K$4))</f>
        <v>1783.5521403253808</v>
      </c>
      <c r="E4" s="41">
        <f t="shared" ref="E4:E35" si="2">10^($I$5-$J$5/(C4+$K$5))</f>
        <v>760.0000000000008</v>
      </c>
      <c r="F4" s="45">
        <f t="shared" ref="F4:F35" si="3">+A4*D4+(1-A4)*E4-$E$1</f>
        <v>0</v>
      </c>
      <c r="H4" s="47" t="s">
        <v>4</v>
      </c>
      <c r="I4" s="48">
        <v>6.8927199999999997</v>
      </c>
      <c r="J4" s="48">
        <v>1203.5309999999999</v>
      </c>
      <c r="K4" s="49">
        <v>219.88800000000001</v>
      </c>
      <c r="L4" s="29"/>
      <c r="M4" s="2"/>
      <c r="N4" s="2"/>
      <c r="O4" s="2"/>
      <c r="P4" s="2"/>
      <c r="Q4" s="2"/>
      <c r="R4" s="2"/>
    </row>
    <row r="5" spans="1:18" ht="21.4" thickBot="1" x14ac:dyDescent="0.7">
      <c r="A5" s="43">
        <v>0.01</v>
      </c>
      <c r="B5" s="46">
        <f t="shared" si="0"/>
        <v>2.3188539647312698E-2</v>
      </c>
      <c r="C5" s="44">
        <v>110.15096938668003</v>
      </c>
      <c r="D5" s="41">
        <f t="shared" si="1"/>
        <v>1762.3290131957649</v>
      </c>
      <c r="E5" s="41">
        <f t="shared" si="2"/>
        <v>749.8754645131736</v>
      </c>
      <c r="F5" s="45">
        <f t="shared" si="3"/>
        <v>0</v>
      </c>
      <c r="H5" s="50" t="s">
        <v>5</v>
      </c>
      <c r="I5" s="32">
        <v>6.9580500000000001</v>
      </c>
      <c r="J5" s="32">
        <v>1346.7729999999999</v>
      </c>
      <c r="K5" s="51">
        <v>219.69300000000001</v>
      </c>
      <c r="L5" s="29"/>
      <c r="M5" s="2"/>
      <c r="N5" s="2"/>
      <c r="O5" s="2"/>
      <c r="P5" s="2"/>
      <c r="Q5" s="2"/>
      <c r="R5" s="2"/>
    </row>
    <row r="6" spans="1:18" ht="21.75" thickTop="1" thickBot="1" x14ac:dyDescent="0.7">
      <c r="A6" s="43">
        <v>0.02</v>
      </c>
      <c r="B6" s="46">
        <f t="shared" si="0"/>
        <v>4.5829806485364472E-2</v>
      </c>
      <c r="C6" s="44">
        <v>109.68504059995139</v>
      </c>
      <c r="D6" s="41">
        <f t="shared" si="1"/>
        <v>1741.5326464438499</v>
      </c>
      <c r="E6" s="41">
        <f t="shared" si="2"/>
        <v>739.96872150114552</v>
      </c>
      <c r="F6" s="45">
        <f t="shared" si="3"/>
        <v>0</v>
      </c>
      <c r="H6" s="2"/>
      <c r="I6" s="2"/>
      <c r="J6" s="29"/>
      <c r="K6" s="29"/>
      <c r="L6" s="29"/>
      <c r="M6" s="2"/>
      <c r="N6" s="2"/>
      <c r="O6" s="2"/>
      <c r="P6" s="2"/>
      <c r="Q6" s="2"/>
      <c r="R6" s="2"/>
    </row>
    <row r="7" spans="1:18" ht="21.4" thickTop="1" x14ac:dyDescent="0.65">
      <c r="A7" s="43">
        <v>0.03</v>
      </c>
      <c r="B7" s="46">
        <f t="shared" si="0"/>
        <v>6.7940198739404933E-2</v>
      </c>
      <c r="C7" s="44">
        <v>109.22428647736747</v>
      </c>
      <c r="D7" s="41">
        <f t="shared" si="1"/>
        <v>1721.1517013982584</v>
      </c>
      <c r="E7" s="41">
        <f t="shared" si="2"/>
        <v>730.27365871964162</v>
      </c>
      <c r="F7" s="45">
        <f t="shared" si="3"/>
        <v>0</v>
      </c>
      <c r="H7" s="93" t="s">
        <v>25</v>
      </c>
      <c r="I7" s="91"/>
      <c r="J7" s="91"/>
      <c r="K7" s="92"/>
      <c r="L7" s="29"/>
      <c r="M7" s="2"/>
      <c r="N7" s="2"/>
      <c r="O7" s="2"/>
      <c r="P7" s="2"/>
      <c r="Q7" s="2"/>
      <c r="R7" s="2"/>
    </row>
    <row r="8" spans="1:18" ht="21" x14ac:dyDescent="0.65">
      <c r="A8" s="43">
        <v>0.04</v>
      </c>
      <c r="B8" s="46">
        <f t="shared" si="0"/>
        <v>8.9535536659826734E-2</v>
      </c>
      <c r="C8" s="44">
        <v>108.76862065606146</v>
      </c>
      <c r="D8" s="41">
        <f t="shared" si="1"/>
        <v>1701.175196536708</v>
      </c>
      <c r="E8" s="41">
        <f t="shared" si="2"/>
        <v>720.7843668109698</v>
      </c>
      <c r="F8" s="45">
        <f t="shared" si="3"/>
        <v>0</v>
      </c>
      <c r="H8" s="94" t="s">
        <v>26</v>
      </c>
      <c r="I8" s="24"/>
      <c r="J8" s="24"/>
      <c r="K8" s="26"/>
      <c r="L8" s="29"/>
      <c r="M8" s="2"/>
      <c r="N8" s="2"/>
      <c r="O8" s="2"/>
      <c r="P8" s="2"/>
      <c r="Q8" s="2"/>
      <c r="R8" s="2"/>
    </row>
    <row r="9" spans="1:18" ht="21" x14ac:dyDescent="0.65">
      <c r="A9" s="43">
        <v>0.05</v>
      </c>
      <c r="B9" s="46">
        <f t="shared" si="0"/>
        <v>0.11063108520264195</v>
      </c>
      <c r="C9" s="44">
        <v>108.31795843488221</v>
      </c>
      <c r="D9" s="41">
        <f t="shared" si="1"/>
        <v>1681.5924950801575</v>
      </c>
      <c r="E9" s="41">
        <f t="shared" si="2"/>
        <v>711.49513183788679</v>
      </c>
      <c r="F9" s="45">
        <f t="shared" si="3"/>
        <v>0</v>
      </c>
      <c r="H9" s="94" t="s">
        <v>27</v>
      </c>
      <c r="I9" s="24"/>
      <c r="J9" s="24"/>
      <c r="K9" s="26"/>
      <c r="L9" s="29"/>
      <c r="M9" s="2"/>
      <c r="N9" s="2"/>
      <c r="O9" s="2"/>
      <c r="P9" s="2"/>
      <c r="Q9" s="2"/>
      <c r="R9" s="2"/>
    </row>
    <row r="10" spans="1:18" ht="25.5" x14ac:dyDescent="0.85">
      <c r="A10" s="43">
        <v>0.06</v>
      </c>
      <c r="B10" s="46">
        <f t="shared" si="0"/>
        <v>0.13124157576548001</v>
      </c>
      <c r="C10" s="44">
        <v>107.87221674690446</v>
      </c>
      <c r="D10" s="41">
        <f t="shared" si="1"/>
        <v>1662.3932930294134</v>
      </c>
      <c r="E10" s="41">
        <f t="shared" si="2"/>
        <v>702.40042810450529</v>
      </c>
      <c r="F10" s="45">
        <f t="shared" si="3"/>
        <v>0</v>
      </c>
      <c r="H10" s="94" t="s">
        <v>41</v>
      </c>
      <c r="I10" s="24"/>
      <c r="J10" s="24"/>
      <c r="K10" s="26"/>
      <c r="L10" s="29"/>
      <c r="M10" s="2"/>
      <c r="N10" s="2"/>
      <c r="O10" s="2"/>
      <c r="P10" s="2"/>
      <c r="Q10" s="2"/>
      <c r="R10" s="2"/>
    </row>
    <row r="11" spans="1:18" ht="21" x14ac:dyDescent="0.65">
      <c r="A11" s="43">
        <v>7.0000000000000007E-2</v>
      </c>
      <c r="B11" s="46">
        <f t="shared" si="0"/>
        <v>0.1513812270185394</v>
      </c>
      <c r="C11" s="44">
        <v>107.43131413180475</v>
      </c>
      <c r="D11" s="41">
        <f t="shared" si="1"/>
        <v>1643.5676076298562</v>
      </c>
      <c r="E11" s="41">
        <f t="shared" si="2"/>
        <v>693.4949112536666</v>
      </c>
      <c r="F11" s="45">
        <f t="shared" si="3"/>
        <v>0</v>
      </c>
      <c r="H11" s="94" t="s">
        <v>29</v>
      </c>
      <c r="I11" s="24"/>
      <c r="J11" s="24"/>
      <c r="K11" s="26"/>
      <c r="L11" s="29"/>
      <c r="M11" s="2"/>
      <c r="N11" s="2"/>
      <c r="O11" s="2"/>
      <c r="P11" s="2"/>
      <c r="Q11" s="2"/>
      <c r="R11" s="2"/>
    </row>
    <row r="12" spans="1:18" ht="25.5" x14ac:dyDescent="0.85">
      <c r="A12" s="43">
        <v>0.08</v>
      </c>
      <c r="B12" s="46">
        <f t="shared" si="0"/>
        <v>0.17106376486842934</v>
      </c>
      <c r="C12" s="44">
        <v>106.99517070816007</v>
      </c>
      <c r="D12" s="41">
        <f t="shared" si="1"/>
        <v>1625.1057662500789</v>
      </c>
      <c r="E12" s="41">
        <f t="shared" si="2"/>
        <v>684.77341163042888</v>
      </c>
      <c r="F12" s="45">
        <f t="shared" si="3"/>
        <v>9.0949470177292824E-13</v>
      </c>
      <c r="H12" s="94" t="s">
        <v>51</v>
      </c>
      <c r="I12" s="24"/>
      <c r="J12" s="24"/>
      <c r="K12" s="26"/>
      <c r="L12" s="29"/>
      <c r="M12" s="2"/>
      <c r="N12" s="2"/>
      <c r="O12" s="2"/>
      <c r="P12" s="2"/>
      <c r="Q12" s="2"/>
      <c r="R12" s="2"/>
    </row>
    <row r="13" spans="1:18" ht="21.4" thickBot="1" x14ac:dyDescent="0.7">
      <c r="A13" s="43">
        <v>0.09</v>
      </c>
      <c r="B13" s="46">
        <f t="shared" si="0"/>
        <v>0.19030244159139276</v>
      </c>
      <c r="C13" s="44">
        <v>106.56370814572331</v>
      </c>
      <c r="D13" s="41">
        <f t="shared" si="1"/>
        <v>1606.9983956606502</v>
      </c>
      <c r="E13" s="41">
        <f t="shared" si="2"/>
        <v>676.23092790169483</v>
      </c>
      <c r="F13" s="45">
        <f t="shared" si="3"/>
        <v>9.0949470177292824E-13</v>
      </c>
      <c r="H13" s="95" t="s">
        <v>28</v>
      </c>
      <c r="I13" s="27"/>
      <c r="J13" s="27"/>
      <c r="K13" s="28"/>
      <c r="L13" s="29"/>
      <c r="M13" s="2"/>
      <c r="N13" s="2"/>
      <c r="O13" s="2"/>
      <c r="P13" s="2"/>
      <c r="Q13" s="2"/>
      <c r="R13" s="2"/>
    </row>
    <row r="14" spans="1:18" ht="21.75" thickTop="1" thickBot="1" x14ac:dyDescent="0.7">
      <c r="A14" s="43">
        <v>0.1</v>
      </c>
      <c r="B14" s="46">
        <f t="shared" si="0"/>
        <v>0.20911005417098408</v>
      </c>
      <c r="C14" s="44">
        <v>106.1368496377237</v>
      </c>
      <c r="D14" s="41">
        <f t="shared" si="1"/>
        <v>1589.2364116994788</v>
      </c>
      <c r="E14" s="41">
        <f t="shared" si="2"/>
        <v>667.86262092228083</v>
      </c>
      <c r="F14" s="45">
        <f t="shared" si="3"/>
        <v>0</v>
      </c>
      <c r="H14" s="52"/>
      <c r="I14" s="29"/>
      <c r="J14" s="29"/>
      <c r="K14" s="29"/>
      <c r="L14" s="29"/>
      <c r="M14" s="2"/>
      <c r="N14" s="2"/>
      <c r="O14" s="2"/>
      <c r="P14" s="2"/>
      <c r="Q14" s="2"/>
      <c r="R14" s="2"/>
    </row>
    <row r="15" spans="1:18" ht="21.4" thickTop="1" x14ac:dyDescent="0.65">
      <c r="A15" s="43">
        <v>0.11</v>
      </c>
      <c r="B15" s="46">
        <f t="shared" si="0"/>
        <v>0.22749896187389121</v>
      </c>
      <c r="C15" s="44">
        <v>105.71451987323739</v>
      </c>
      <c r="D15" s="41">
        <f t="shared" si="1"/>
        <v>1571.8110093105211</v>
      </c>
      <c r="E15" s="41">
        <f t="shared" si="2"/>
        <v>659.66380783802617</v>
      </c>
      <c r="F15" s="45">
        <f t="shared" si="3"/>
        <v>0</v>
      </c>
      <c r="H15" s="93" t="s">
        <v>68</v>
      </c>
      <c r="I15" s="91"/>
      <c r="J15" s="91"/>
      <c r="K15" s="92"/>
      <c r="L15" s="29"/>
      <c r="M15" s="2"/>
      <c r="N15" s="2"/>
      <c r="O15" s="2"/>
      <c r="P15" s="2"/>
      <c r="Q15" s="2"/>
      <c r="R15" s="2"/>
    </row>
    <row r="16" spans="1:18" ht="21" x14ac:dyDescent="0.65">
      <c r="A16" s="43">
        <v>0.12</v>
      </c>
      <c r="B16" s="46">
        <f t="shared" si="0"/>
        <v>0.2454811030962579</v>
      </c>
      <c r="C16" s="44">
        <v>105.29664500966717</v>
      </c>
      <c r="D16" s="41">
        <f t="shared" si="1"/>
        <v>1554.7136529429667</v>
      </c>
      <c r="E16" s="41">
        <f t="shared" si="2"/>
        <v>651.62995641686882</v>
      </c>
      <c r="F16" s="45">
        <f t="shared" si="3"/>
        <v>0</v>
      </c>
      <c r="H16" s="94" t="s">
        <v>47</v>
      </c>
      <c r="I16" s="24"/>
      <c r="J16" s="24"/>
      <c r="K16" s="26"/>
      <c r="L16" s="29"/>
      <c r="M16" s="2"/>
      <c r="N16" s="2"/>
      <c r="O16" s="2"/>
      <c r="P16" s="2"/>
      <c r="Q16" s="2"/>
      <c r="R16" s="2"/>
    </row>
    <row r="17" spans="1:18" ht="21.4" thickBot="1" x14ac:dyDescent="0.7">
      <c r="A17" s="43">
        <v>0.13</v>
      </c>
      <c r="B17" s="46">
        <f t="shared" si="0"/>
        <v>0.26306801151155551</v>
      </c>
      <c r="C17" s="44">
        <v>104.88315264536996</v>
      </c>
      <c r="D17" s="41">
        <f t="shared" si="1"/>
        <v>1537.9360672983246</v>
      </c>
      <c r="E17" s="41">
        <f t="shared" si="2"/>
        <v>643.75667959910106</v>
      </c>
      <c r="F17" s="45">
        <f t="shared" si="3"/>
        <v>0</v>
      </c>
      <c r="H17" s="95" t="s">
        <v>30</v>
      </c>
      <c r="I17" s="27"/>
      <c r="J17" s="27"/>
      <c r="K17" s="28"/>
      <c r="L17" s="29"/>
      <c r="M17" s="2"/>
      <c r="N17" s="2"/>
      <c r="O17" s="2"/>
      <c r="P17" s="2"/>
      <c r="Q17" s="2"/>
      <c r="R17" s="2"/>
    </row>
    <row r="18" spans="1:18" ht="21.4" thickTop="1" x14ac:dyDescent="0.65">
      <c r="A18" s="43">
        <v>0.14000000000000001</v>
      </c>
      <c r="B18" s="46">
        <f t="shared" si="0"/>
        <v>0.28027083154980181</v>
      </c>
      <c r="C18" s="44">
        <v>104.4739717924634</v>
      </c>
      <c r="D18" s="41">
        <f t="shared" si="1"/>
        <v>1521.4702284132097</v>
      </c>
      <c r="E18" s="41">
        <f t="shared" si="2"/>
        <v>636.03973025831408</v>
      </c>
      <c r="F18" s="45">
        <f t="shared" si="3"/>
        <v>0</v>
      </c>
      <c r="M18" s="2"/>
      <c r="N18" s="2"/>
      <c r="O18" s="2"/>
      <c r="P18" s="2"/>
      <c r="Q18" s="2"/>
      <c r="R18" s="2"/>
    </row>
    <row r="19" spans="1:18" ht="21" x14ac:dyDescent="0.65">
      <c r="A19" s="43">
        <v>0.15</v>
      </c>
      <c r="B19" s="46">
        <f t="shared" si="0"/>
        <v>0.29710033323669066</v>
      </c>
      <c r="C19" s="44">
        <v>104.06903284984273</v>
      </c>
      <c r="D19" s="41">
        <f t="shared" si="1"/>
        <v>1505.3083550658994</v>
      </c>
      <c r="E19" s="41">
        <f t="shared" si="2"/>
        <v>628.47499616484083</v>
      </c>
      <c r="F19" s="45">
        <f t="shared" si="3"/>
        <v>0</v>
      </c>
      <c r="M19" s="2"/>
      <c r="N19" s="2"/>
      <c r="O19" s="2"/>
      <c r="P19" s="2"/>
      <c r="Q19" s="2"/>
      <c r="R19" s="2"/>
    </row>
    <row r="20" spans="1:18" ht="21" x14ac:dyDescent="0.65">
      <c r="A20" s="43">
        <v>0.16</v>
      </c>
      <c r="B20" s="46">
        <f t="shared" si="0"/>
        <v>0.31356692642003381</v>
      </c>
      <c r="C20" s="44">
        <v>103.66826757643446</v>
      </c>
      <c r="D20" s="41">
        <f t="shared" si="1"/>
        <v>1489.4429004951605</v>
      </c>
      <c r="E20" s="41">
        <f t="shared" si="2"/>
        <v>621.05849514377746</v>
      </c>
      <c r="F20" s="45">
        <f t="shared" si="3"/>
        <v>-1.2505552149377763E-12</v>
      </c>
      <c r="M20" s="2"/>
      <c r="N20" s="2"/>
      <c r="O20" s="2"/>
      <c r="P20" s="2"/>
      <c r="Q20" s="2"/>
      <c r="R20" s="2"/>
    </row>
    <row r="21" spans="1:18" ht="21" x14ac:dyDescent="0.65">
      <c r="A21" s="43">
        <v>0.17</v>
      </c>
      <c r="B21" s="46">
        <f t="shared" si="0"/>
        <v>0.32968067440975624</v>
      </c>
      <c r="C21" s="44">
        <v>103.27160906471067</v>
      </c>
      <c r="D21" s="41">
        <f t="shared" si="1"/>
        <v>1473.8665444200865</v>
      </c>
      <c r="E21" s="41">
        <f t="shared" si="2"/>
        <v>613.78637041998229</v>
      </c>
      <c r="F21" s="45">
        <f t="shared" si="3"/>
        <v>0</v>
      </c>
      <c r="M21" s="2"/>
      <c r="N21" s="2"/>
      <c r="O21" s="2"/>
      <c r="P21" s="2"/>
      <c r="Q21" s="2"/>
      <c r="R21" s="2"/>
    </row>
    <row r="22" spans="1:18" ht="21" x14ac:dyDescent="0.65">
      <c r="A22" s="43">
        <v>0.18</v>
      </c>
      <c r="B22" s="46">
        <f t="shared" si="0"/>
        <v>0.34545130705660959</v>
      </c>
      <c r="C22" s="44">
        <v>102.87899171448592</v>
      </c>
      <c r="D22" s="41">
        <f t="shared" si="1"/>
        <v>1458.5721853501295</v>
      </c>
      <c r="E22" s="41">
        <f t="shared" si="2"/>
        <v>606.65488614265371</v>
      </c>
      <c r="F22" s="45">
        <f t="shared" si="3"/>
        <v>0</v>
      </c>
      <c r="H22" s="12"/>
      <c r="I22" s="29"/>
      <c r="J22" s="29"/>
      <c r="K22" s="29"/>
      <c r="L22" s="29"/>
      <c r="M22" s="2"/>
      <c r="N22" s="2"/>
      <c r="O22" s="2"/>
      <c r="P22" s="2"/>
      <c r="Q22" s="2"/>
      <c r="R22" s="2"/>
    </row>
    <row r="23" spans="1:18" ht="21" x14ac:dyDescent="0.65">
      <c r="A23" s="43">
        <v>0.19</v>
      </c>
      <c r="B23" s="46">
        <f t="shared" si="0"/>
        <v>0.36088823329369307</v>
      </c>
      <c r="C23" s="44">
        <v>102.49035120701588</v>
      </c>
      <c r="D23" s="41">
        <f t="shared" si="1"/>
        <v>1443.5529331747723</v>
      </c>
      <c r="E23" s="41">
        <f t="shared" si="2"/>
        <v>599.66042308246074</v>
      </c>
      <c r="F23" s="45">
        <f t="shared" si="3"/>
        <v>0</v>
      </c>
      <c r="H23" s="29"/>
      <c r="I23" s="29"/>
      <c r="J23" s="29"/>
      <c r="K23" s="29"/>
      <c r="L23" s="29"/>
      <c r="M23" s="2"/>
      <c r="N23" s="2"/>
      <c r="O23" s="2"/>
      <c r="P23" s="2"/>
      <c r="Q23" s="2"/>
      <c r="R23" s="2"/>
    </row>
    <row r="24" spans="1:18" ht="21" x14ac:dyDescent="0.65">
      <c r="A24" s="43">
        <v>0.2</v>
      </c>
      <c r="B24" s="46">
        <f t="shared" si="0"/>
        <v>0.37600055316384068</v>
      </c>
      <c r="C24" s="44">
        <v>102.10562447941368</v>
      </c>
      <c r="D24" s="41">
        <f t="shared" si="1"/>
        <v>1428.8021020225947</v>
      </c>
      <c r="E24" s="41">
        <f t="shared" si="2"/>
        <v>592.79947449435031</v>
      </c>
      <c r="F24" s="45">
        <f t="shared" si="3"/>
        <v>0</v>
      </c>
      <c r="H24" s="29"/>
      <c r="I24" s="29"/>
      <c r="J24" s="29"/>
      <c r="K24" s="29"/>
      <c r="L24" s="29"/>
      <c r="M24" s="2"/>
      <c r="N24" s="2"/>
      <c r="O24" s="2"/>
      <c r="P24" s="2"/>
      <c r="Q24" s="2"/>
      <c r="R24" s="2"/>
    </row>
    <row r="25" spans="1:18" ht="21" x14ac:dyDescent="0.65">
      <c r="A25" s="43">
        <v>0.21</v>
      </c>
      <c r="B25" s="46">
        <f t="shared" si="0"/>
        <v>0.39079706935498648</v>
      </c>
      <c r="C25" s="44">
        <v>101.72474969939998</v>
      </c>
      <c r="D25" s="41">
        <f t="shared" si="1"/>
        <v>1414.3132033799511</v>
      </c>
      <c r="E25" s="41">
        <f t="shared" si="2"/>
        <v>586.06864213950757</v>
      </c>
      <c r="F25" s="45">
        <f t="shared" si="3"/>
        <v>0</v>
      </c>
      <c r="H25" s="29"/>
      <c r="I25" s="29"/>
      <c r="J25" s="29"/>
      <c r="K25" s="29"/>
      <c r="L25" s="29"/>
      <c r="M25" s="2"/>
      <c r="N25" s="2"/>
      <c r="O25" s="2"/>
      <c r="P25" s="2"/>
      <c r="Q25" s="2"/>
      <c r="R25" s="2"/>
    </row>
    <row r="26" spans="1:18" ht="21" x14ac:dyDescent="0.65">
      <c r="A26" s="43">
        <v>0.22</v>
      </c>
      <c r="B26" s="46">
        <f t="shared" si="0"/>
        <v>0.40528629826463386</v>
      </c>
      <c r="C26" s="44">
        <v>101.3476662403983</v>
      </c>
      <c r="D26" s="41">
        <f t="shared" si="1"/>
        <v>1400.079939459644</v>
      </c>
      <c r="E26" s="41">
        <f t="shared" si="2"/>
        <v>579.46463246010012</v>
      </c>
      <c r="F26" s="45">
        <f t="shared" si="3"/>
        <v>0</v>
      </c>
      <c r="H26" s="29"/>
      <c r="I26" s="29"/>
      <c r="J26" s="29"/>
      <c r="K26" s="29"/>
      <c r="L26" s="29"/>
      <c r="M26" s="2"/>
      <c r="N26" s="2"/>
      <c r="O26" s="2"/>
      <c r="P26" s="2"/>
      <c r="Q26" s="2"/>
      <c r="R26" s="2"/>
    </row>
    <row r="27" spans="1:18" ht="21" x14ac:dyDescent="0.65">
      <c r="A27" s="43">
        <v>0.23</v>
      </c>
      <c r="B27" s="46">
        <f t="shared" si="0"/>
        <v>0.41947648061366344</v>
      </c>
      <c r="C27" s="44">
        <v>100.97431465698807</v>
      </c>
      <c r="D27" s="41">
        <f t="shared" si="1"/>
        <v>1386.0961968103661</v>
      </c>
      <c r="E27" s="41">
        <f t="shared" si="2"/>
        <v>572.98425290080047</v>
      </c>
      <c r="F27" s="45">
        <f t="shared" si="3"/>
        <v>0</v>
      </c>
      <c r="H27" s="29"/>
      <c r="I27" s="29"/>
      <c r="J27" s="29"/>
      <c r="K27" s="29"/>
      <c r="L27" s="29"/>
      <c r="M27" s="2"/>
      <c r="N27" s="2"/>
      <c r="O27" s="2"/>
      <c r="P27" s="2"/>
      <c r="Q27" s="2"/>
      <c r="R27" s="2"/>
    </row>
    <row r="28" spans="1:18" ht="21" x14ac:dyDescent="0.65">
      <c r="A28" s="43">
        <v>0.24</v>
      </c>
      <c r="B28" s="46">
        <f t="shared" si="0"/>
        <v>0.43337559162885175</v>
      </c>
      <c r="C28" s="44">
        <v>100.60463666072332</v>
      </c>
      <c r="D28" s="41">
        <f t="shared" si="1"/>
        <v>1372.3560401580305</v>
      </c>
      <c r="E28" s="41">
        <f t="shared" si="2"/>
        <v>566.62440837114764</v>
      </c>
      <c r="F28" s="45">
        <f t="shared" si="3"/>
        <v>0</v>
      </c>
      <c r="H28" s="29"/>
      <c r="I28" s="29"/>
      <c r="J28" s="29"/>
      <c r="K28" s="29"/>
      <c r="L28" s="29"/>
      <c r="M28" s="2"/>
      <c r="N28" s="2"/>
      <c r="O28" s="2"/>
      <c r="P28" s="2"/>
      <c r="Q28" s="2"/>
      <c r="R28" s="2"/>
    </row>
    <row r="29" spans="1:18" ht="21" x14ac:dyDescent="0.65">
      <c r="A29" s="43">
        <v>0.25</v>
      </c>
      <c r="B29" s="46">
        <f t="shared" si="0"/>
        <v>0.44699135081261543</v>
      </c>
      <c r="C29" s="44">
        <v>100.23857509632623</v>
      </c>
      <c r="D29" s="41">
        <f t="shared" si="1"/>
        <v>1358.853706470351</v>
      </c>
      <c r="E29" s="41">
        <f t="shared" si="2"/>
        <v>560.38209784321657</v>
      </c>
      <c r="F29" s="45">
        <f t="shared" si="3"/>
        <v>0</v>
      </c>
      <c r="H29" s="29"/>
      <c r="I29" s="29"/>
      <c r="J29" s="29"/>
      <c r="K29" s="29"/>
      <c r="L29" s="29"/>
      <c r="M29" s="2"/>
      <c r="N29" s="2"/>
      <c r="O29" s="2"/>
      <c r="P29" s="2"/>
      <c r="Q29" s="2"/>
      <c r="R29" s="2"/>
    </row>
    <row r="30" spans="1:18" ht="21" x14ac:dyDescent="0.65">
      <c r="A30" s="43">
        <v>0.26</v>
      </c>
      <c r="B30" s="46">
        <f t="shared" si="0"/>
        <v>0.46033123131768544</v>
      </c>
      <c r="C30" s="44">
        <v>99.876073918260985</v>
      </c>
      <c r="D30" s="41">
        <f t="shared" si="1"/>
        <v>1345.5835992363113</v>
      </c>
      <c r="E30" s="41">
        <f t="shared" si="2"/>
        <v>554.25441107913434</v>
      </c>
      <c r="F30" s="45">
        <f t="shared" si="3"/>
        <v>0</v>
      </c>
      <c r="H30" s="29"/>
      <c r="I30" s="29"/>
      <c r="J30" s="29"/>
      <c r="K30" s="29"/>
      <c r="L30" s="29"/>
      <c r="M30" s="2"/>
      <c r="N30" s="2"/>
      <c r="O30" s="2"/>
      <c r="P30" s="2"/>
      <c r="Q30" s="2"/>
      <c r="R30" s="2"/>
    </row>
    <row r="31" spans="1:18" ht="21" x14ac:dyDescent="0.65">
      <c r="A31" s="43">
        <v>0.27</v>
      </c>
      <c r="B31" s="46">
        <f t="shared" si="0"/>
        <v>0.47340246894369153</v>
      </c>
      <c r="C31" s="44">
        <v>99.517078167694081</v>
      </c>
      <c r="D31" s="41">
        <f t="shared" si="1"/>
        <v>1332.5402829526131</v>
      </c>
      <c r="E31" s="41">
        <f t="shared" si="2"/>
        <v>548.23852548328045</v>
      </c>
      <c r="F31" s="45">
        <f t="shared" si="3"/>
        <v>0</v>
      </c>
      <c r="H31" s="29"/>
      <c r="I31" s="29"/>
      <c r="J31" s="29"/>
      <c r="K31" s="29"/>
      <c r="L31" s="29"/>
      <c r="M31" s="2"/>
      <c r="N31" s="2"/>
      <c r="O31" s="2"/>
      <c r="P31" s="2"/>
      <c r="Q31" s="2"/>
      <c r="R31" s="2"/>
    </row>
    <row r="32" spans="1:18" ht="21" x14ac:dyDescent="0.65">
      <c r="A32" s="43">
        <v>0.28000000000000003</v>
      </c>
      <c r="B32" s="46">
        <f t="shared" si="0"/>
        <v>0.48621207077182432</v>
      </c>
      <c r="C32" s="44">
        <v>99.161533949844568</v>
      </c>
      <c r="D32" s="41">
        <f t="shared" si="1"/>
        <v>1319.7184778092374</v>
      </c>
      <c r="E32" s="41">
        <f t="shared" si="2"/>
        <v>542.33170307418527</v>
      </c>
      <c r="F32" s="45">
        <f t="shared" si="3"/>
        <v>0</v>
      </c>
      <c r="H32" s="29"/>
      <c r="I32" s="29"/>
      <c r="J32" s="29"/>
      <c r="K32" s="29"/>
      <c r="L32" s="29"/>
      <c r="M32" s="2"/>
      <c r="N32" s="2"/>
      <c r="O32" s="2"/>
      <c r="P32" s="2"/>
      <c r="Q32" s="2"/>
      <c r="R32" s="2"/>
    </row>
    <row r="33" spans="1:18" ht="21" x14ac:dyDescent="0.65">
      <c r="A33" s="43">
        <v>0.28999999999999998</v>
      </c>
      <c r="B33" s="46">
        <f t="shared" si="0"/>
        <v>0.49876682345309936</v>
      </c>
      <c r="C33" s="44">
        <v>98.809388411727497</v>
      </c>
      <c r="D33" s="41">
        <f t="shared" si="1"/>
        <v>1307.1130545667431</v>
      </c>
      <c r="E33" s="41">
        <f t="shared" si="2"/>
        <v>536.53128757133027</v>
      </c>
      <c r="F33" s="45">
        <f t="shared" si="3"/>
        <v>0</v>
      </c>
      <c r="H33" s="29"/>
      <c r="I33" s="29"/>
      <c r="J33" s="29"/>
      <c r="K33" s="29"/>
      <c r="L33" s="29"/>
      <c r="M33" s="2"/>
      <c r="N33" s="2"/>
      <c r="O33" s="2"/>
      <c r="P33" s="2"/>
      <c r="Q33" s="2"/>
      <c r="R33" s="2"/>
    </row>
    <row r="34" spans="1:18" ht="21" x14ac:dyDescent="0.65">
      <c r="A34" s="43">
        <v>0.3</v>
      </c>
      <c r="B34" s="46">
        <f t="shared" si="0"/>
        <v>0.51107330116502048</v>
      </c>
      <c r="C34" s="44">
        <v>98.460589720292276</v>
      </c>
      <c r="D34" s="41">
        <f t="shared" si="1"/>
        <v>1294.719029618052</v>
      </c>
      <c r="E34" s="41">
        <f t="shared" si="2"/>
        <v>530.83470159226397</v>
      </c>
      <c r="F34" s="45">
        <f t="shared" si="3"/>
        <v>0</v>
      </c>
      <c r="H34" s="29"/>
      <c r="I34" s="29"/>
      <c r="J34" s="29"/>
      <c r="K34" s="29"/>
      <c r="L34" s="29"/>
      <c r="M34" s="2"/>
      <c r="N34" s="2"/>
      <c r="O34" s="2"/>
      <c r="P34" s="2"/>
      <c r="Q34" s="2"/>
      <c r="R34" s="2"/>
    </row>
    <row r="35" spans="1:18" ht="21" x14ac:dyDescent="0.65">
      <c r="A35" s="43">
        <v>0.31</v>
      </c>
      <c r="B35" s="46">
        <f t="shared" si="0"/>
        <v>0.52313787325082395</v>
      </c>
      <c r="C35" s="44">
        <v>98.115087040957491</v>
      </c>
      <c r="D35" s="41">
        <f t="shared" si="1"/>
        <v>1282.5315602278263</v>
      </c>
      <c r="E35" s="41">
        <f t="shared" si="2"/>
        <v>525.23944395561455</v>
      </c>
      <c r="F35" s="45">
        <f t="shared" si="3"/>
        <v>0</v>
      </c>
      <c r="H35" s="29"/>
      <c r="I35" s="29"/>
      <c r="J35" s="29"/>
      <c r="K35" s="29"/>
      <c r="L35" s="29"/>
      <c r="M35" s="2"/>
      <c r="N35" s="2"/>
      <c r="O35" s="2"/>
      <c r="P35" s="2"/>
      <c r="Q35" s="2"/>
      <c r="R35" s="2"/>
    </row>
    <row r="36" spans="1:18" ht="21" x14ac:dyDescent="0.65">
      <c r="A36" s="43">
        <v>0.32</v>
      </c>
      <c r="B36" s="46">
        <f t="shared" ref="B36:B67" si="4">+A36*D36/$E$1</f>
        <v>0.53496671155483899</v>
      </c>
      <c r="C36" s="44">
        <v>97.772830516542186</v>
      </c>
      <c r="D36" s="41">
        <f t="shared" ref="D36:D67" si="5">10^($I$4-$J$4/(C36+$K$4))</f>
        <v>1270.5459399427425</v>
      </c>
      <c r="E36" s="41">
        <f t="shared" ref="E36:E67" si="6">10^($I$5-$J$5/(C36+$K$5))</f>
        <v>519.74308708576871</v>
      </c>
      <c r="F36" s="45">
        <f t="shared" ref="F36:F67" si="7">+A36*D36+(1-A36)*E36-$E$1</f>
        <v>0</v>
      </c>
      <c r="H36" s="29"/>
      <c r="I36" s="29"/>
      <c r="J36" s="29"/>
      <c r="K36" s="29"/>
      <c r="L36" s="29"/>
      <c r="M36" s="2"/>
      <c r="N36" s="2"/>
      <c r="O36" s="2"/>
      <c r="P36" s="2"/>
      <c r="Q36" s="2"/>
      <c r="R36" s="2"/>
    </row>
    <row r="37" spans="1:18" ht="21" x14ac:dyDescent="0.65">
      <c r="A37" s="43">
        <v>0.33</v>
      </c>
      <c r="B37" s="46">
        <f t="shared" si="4"/>
        <v>0.54656579746690803</v>
      </c>
      <c r="C37" s="44">
        <v>97.433771246593309</v>
      </c>
      <c r="D37" s="41">
        <f t="shared" si="5"/>
        <v>1258.7575941662124</v>
      </c>
      <c r="E37" s="41">
        <f t="shared" si="6"/>
        <v>514.34327451514832</v>
      </c>
      <c r="F37" s="45">
        <f t="shared" si="7"/>
        <v>0</v>
      </c>
      <c r="H37" s="29"/>
      <c r="I37" s="29"/>
      <c r="J37" s="29"/>
      <c r="K37" s="29"/>
      <c r="L37" s="29"/>
      <c r="M37" s="2"/>
      <c r="N37" s="2"/>
      <c r="O37" s="2"/>
      <c r="P37" s="2"/>
      <c r="Q37" s="2"/>
      <c r="R37" s="2"/>
    </row>
    <row r="38" spans="1:18" ht="21" x14ac:dyDescent="0.65">
      <c r="A38" s="43">
        <v>0.34</v>
      </c>
      <c r="B38" s="46">
        <f t="shared" si="4"/>
        <v>0.55794092868825662</v>
      </c>
      <c r="C38" s="44">
        <v>97.097861267108129</v>
      </c>
      <c r="D38" s="41">
        <f t="shared" si="5"/>
        <v>1247.1620758913971</v>
      </c>
      <c r="E38" s="41">
        <f t="shared" si="6"/>
        <v>509.03771848019051</v>
      </c>
      <c r="F38" s="45">
        <f t="shared" si="7"/>
        <v>0</v>
      </c>
      <c r="H38" s="29"/>
      <c r="I38" s="29"/>
      <c r="J38" s="29"/>
      <c r="K38" s="29"/>
      <c r="L38" s="29"/>
      <c r="M38" s="2"/>
      <c r="N38" s="2"/>
      <c r="O38" s="2"/>
      <c r="P38" s="2"/>
      <c r="Q38" s="2"/>
      <c r="R38" s="2"/>
    </row>
    <row r="39" spans="1:18" ht="21" x14ac:dyDescent="0.65">
      <c r="A39" s="43">
        <v>0.35</v>
      </c>
      <c r="B39" s="46">
        <f t="shared" si="4"/>
        <v>0.56909772573061956</v>
      </c>
      <c r="C39" s="44">
        <v>96.765053530649638</v>
      </c>
      <c r="D39" s="41">
        <f t="shared" si="5"/>
        <v>1235.7550615864884</v>
      </c>
      <c r="E39" s="41">
        <f t="shared" si="6"/>
        <v>503.8241976072751</v>
      </c>
      <c r="F39" s="45">
        <f t="shared" si="7"/>
        <v>0</v>
      </c>
      <c r="H39" s="29"/>
      <c r="I39" s="29"/>
      <c r="J39" s="29"/>
      <c r="K39" s="29"/>
      <c r="L39" s="29"/>
      <c r="M39" s="2"/>
      <c r="N39" s="2"/>
      <c r="O39" s="2"/>
      <c r="P39" s="2"/>
      <c r="Q39" s="2"/>
      <c r="R39" s="2"/>
    </row>
    <row r="40" spans="1:18" ht="21" x14ac:dyDescent="0.65">
      <c r="A40" s="43">
        <v>0.36</v>
      </c>
      <c r="B40" s="46">
        <f t="shared" si="4"/>
        <v>0.58004163815996568</v>
      </c>
      <c r="C40" s="44">
        <v>96.43530188685358</v>
      </c>
      <c r="D40" s="41">
        <f t="shared" si="5"/>
        <v>1224.5323472265943</v>
      </c>
      <c r="E40" s="41">
        <f t="shared" si="6"/>
        <v>498.70055468504063</v>
      </c>
      <c r="F40" s="45">
        <f t="shared" si="7"/>
        <v>0</v>
      </c>
      <c r="H40" s="29"/>
      <c r="I40" s="29"/>
      <c r="J40" s="29"/>
      <c r="K40" s="29"/>
      <c r="L40" s="29"/>
      <c r="M40" s="2"/>
      <c r="N40" s="2"/>
      <c r="O40" s="2"/>
      <c r="P40" s="2"/>
      <c r="Q40" s="2"/>
      <c r="R40" s="2"/>
    </row>
    <row r="41" spans="1:18" ht="21" x14ac:dyDescent="0.65">
      <c r="A41" s="43">
        <v>0.37</v>
      </c>
      <c r="B41" s="46">
        <f t="shared" si="4"/>
        <v>0.59077795059559224</v>
      </c>
      <c r="C41" s="44">
        <v>96.108561063323009</v>
      </c>
      <c r="D41" s="41">
        <f t="shared" si="5"/>
        <v>1213.4898444666219</v>
      </c>
      <c r="E41" s="41">
        <f t="shared" si="6"/>
        <v>493.66469451960342</v>
      </c>
      <c r="F41" s="45">
        <f t="shared" si="7"/>
        <v>0</v>
      </c>
      <c r="H41" s="29"/>
      <c r="I41" s="29"/>
      <c r="J41" s="29"/>
      <c r="K41" s="29"/>
      <c r="L41" s="29"/>
      <c r="M41" s="2"/>
      <c r="N41" s="2"/>
      <c r="O41" s="2"/>
      <c r="P41" s="2"/>
      <c r="Q41" s="2"/>
      <c r="R41" s="2"/>
    </row>
    <row r="42" spans="1:18" ht="21" x14ac:dyDescent="0.65">
      <c r="A42" s="43">
        <v>0.38</v>
      </c>
      <c r="B42" s="46">
        <f t="shared" si="4"/>
        <v>0.60131178847495026</v>
      </c>
      <c r="C42" s="44">
        <v>95.784786646908202</v>
      </c>
      <c r="D42" s="41">
        <f t="shared" si="5"/>
        <v>1202.6235769499006</v>
      </c>
      <c r="E42" s="41">
        <f t="shared" si="6"/>
        <v>488.71458186941578</v>
      </c>
      <c r="F42" s="45">
        <f t="shared" si="7"/>
        <v>0</v>
      </c>
      <c r="H42" s="29"/>
      <c r="I42" s="29"/>
      <c r="J42" s="29"/>
      <c r="K42" s="29"/>
      <c r="L42" s="29"/>
      <c r="M42" s="2"/>
      <c r="N42" s="2"/>
      <c r="O42" s="2"/>
      <c r="P42" s="2"/>
      <c r="Q42" s="2"/>
      <c r="R42" s="2"/>
    </row>
    <row r="43" spans="1:18" ht="21" x14ac:dyDescent="0.65">
      <c r="A43" s="43">
        <v>0.39</v>
      </c>
      <c r="B43" s="46">
        <f t="shared" si="4"/>
        <v>0.61164812359406939</v>
      </c>
      <c r="C43" s="44">
        <v>95.463935065367949</v>
      </c>
      <c r="D43" s="41">
        <f t="shared" si="5"/>
        <v>1191.9296767474173</v>
      </c>
      <c r="E43" s="41">
        <f t="shared" si="6"/>
        <v>483.84823945656996</v>
      </c>
      <c r="F43" s="45">
        <f t="shared" si="7"/>
        <v>0</v>
      </c>
      <c r="H43" s="29"/>
      <c r="I43" s="29"/>
      <c r="J43" s="29"/>
      <c r="K43" s="29"/>
      <c r="L43" s="29"/>
      <c r="M43" s="2"/>
      <c r="N43" s="2"/>
      <c r="O43" s="2"/>
      <c r="P43" s="2"/>
      <c r="Q43" s="2"/>
      <c r="R43" s="2"/>
    </row>
    <row r="44" spans="1:18" ht="21" x14ac:dyDescent="0.65">
      <c r="A44" s="43">
        <v>0.4</v>
      </c>
      <c r="B44" s="46">
        <f t="shared" si="4"/>
        <v>0.62179177943300612</v>
      </c>
      <c r="C44" s="44">
        <v>95.145963569408025</v>
      </c>
      <c r="D44" s="41">
        <f t="shared" si="5"/>
        <v>1181.4043809227117</v>
      </c>
      <c r="E44" s="41">
        <f t="shared" si="6"/>
        <v>479.06374605152621</v>
      </c>
      <c r="F44" s="45">
        <f t="shared" si="7"/>
        <v>0</v>
      </c>
      <c r="H44" s="29"/>
      <c r="I44" s="29"/>
      <c r="J44" s="29"/>
      <c r="K44" s="29"/>
      <c r="L44" s="29"/>
      <c r="M44" s="2"/>
      <c r="N44" s="2"/>
      <c r="O44" s="2"/>
      <c r="P44" s="2"/>
      <c r="Q44" s="2"/>
      <c r="R44" s="2"/>
    </row>
    <row r="45" spans="1:18" ht="21" x14ac:dyDescent="0.65">
      <c r="A45" s="43">
        <v>0.41</v>
      </c>
      <c r="B45" s="46">
        <f t="shared" si="4"/>
        <v>0.63174743627537044</v>
      </c>
      <c r="C45" s="44">
        <v>94.830830215093059</v>
      </c>
      <c r="D45" s="41">
        <f t="shared" si="5"/>
        <v>1171.0440282177599</v>
      </c>
      <c r="E45" s="41">
        <f t="shared" si="6"/>
        <v>474.35923462833682</v>
      </c>
      <c r="F45" s="45">
        <f t="shared" si="7"/>
        <v>0</v>
      </c>
      <c r="H45" s="29"/>
      <c r="I45" s="29"/>
      <c r="J45" s="29"/>
      <c r="K45" s="29"/>
      <c r="L45" s="29"/>
      <c r="M45" s="2"/>
      <c r="N45" s="2"/>
      <c r="O45" s="2"/>
      <c r="P45" s="2"/>
      <c r="Q45" s="2"/>
      <c r="R45" s="2"/>
    </row>
    <row r="46" spans="1:18" ht="21" x14ac:dyDescent="0.65">
      <c r="A46" s="43">
        <v>0.42</v>
      </c>
      <c r="B46" s="46">
        <f t="shared" si="4"/>
        <v>0.64151963613051721</v>
      </c>
      <c r="C46" s="44">
        <v>94.518493846626654</v>
      </c>
      <c r="D46" s="41">
        <f t="shared" si="5"/>
        <v>1160.8450558552217</v>
      </c>
      <c r="E46" s="41">
        <f t="shared" si="6"/>
        <v>469.73289058759667</v>
      </c>
      <c r="F46" s="45">
        <f t="shared" si="7"/>
        <v>0</v>
      </c>
      <c r="H46" s="29"/>
      <c r="I46" s="29"/>
      <c r="J46" s="29"/>
      <c r="K46" s="29"/>
      <c r="L46" s="29"/>
      <c r="M46" s="2"/>
      <c r="N46" s="2"/>
      <c r="O46" s="2"/>
      <c r="P46" s="2"/>
      <c r="Q46" s="2"/>
      <c r="R46" s="2"/>
    </row>
    <row r="47" spans="1:18" ht="21" x14ac:dyDescent="0.65">
      <c r="A47" s="43">
        <v>0.43</v>
      </c>
      <c r="B47" s="46">
        <f t="shared" si="4"/>
        <v>0.65111278746669554</v>
      </c>
      <c r="C47" s="44">
        <v>94.208914079495642</v>
      </c>
      <c r="D47" s="41">
        <f t="shared" si="5"/>
        <v>1150.8039964527643</v>
      </c>
      <c r="E47" s="41">
        <f t="shared" si="6"/>
        <v>465.18295004440586</v>
      </c>
      <c r="F47" s="45">
        <f t="shared" si="7"/>
        <v>0</v>
      </c>
      <c r="H47" s="29"/>
      <c r="I47" s="29"/>
      <c r="J47" s="29"/>
      <c r="K47" s="29"/>
      <c r="L47" s="29"/>
      <c r="M47" s="2"/>
      <c r="N47" s="2"/>
      <c r="O47" s="2"/>
      <c r="P47" s="2"/>
      <c r="Q47" s="2"/>
      <c r="R47" s="2"/>
    </row>
    <row r="48" spans="1:18" ht="21" x14ac:dyDescent="0.65">
      <c r="A48" s="43">
        <v>0.44</v>
      </c>
      <c r="B48" s="46">
        <f t="shared" si="4"/>
        <v>0.66053116976297988</v>
      </c>
      <c r="C48" s="44">
        <v>93.902051283972497</v>
      </c>
      <c r="D48" s="41">
        <f t="shared" si="5"/>
        <v>1140.9174750451471</v>
      </c>
      <c r="E48" s="41">
        <f t="shared" si="6"/>
        <v>460.70769817881308</v>
      </c>
      <c r="F48" s="45">
        <f t="shared" si="7"/>
        <v>0</v>
      </c>
      <c r="H48" s="29"/>
      <c r="I48" s="29"/>
      <c r="J48" s="29"/>
      <c r="K48" s="29"/>
      <c r="L48" s="29"/>
      <c r="M48" s="2"/>
      <c r="N48" s="2"/>
      <c r="O48" s="2"/>
      <c r="P48" s="2"/>
      <c r="Q48" s="2"/>
      <c r="R48" s="2"/>
    </row>
    <row r="49" spans="1:18" ht="21" x14ac:dyDescent="0.65">
      <c r="A49" s="43">
        <v>0.45</v>
      </c>
      <c r="B49" s="46">
        <f t="shared" si="4"/>
        <v>0.66977893788757892</v>
      </c>
      <c r="C49" s="44">
        <v>93.597866568971753</v>
      </c>
      <c r="D49" s="41">
        <f t="shared" si="5"/>
        <v>1131.1822062101332</v>
      </c>
      <c r="E49" s="41">
        <f t="shared" si="6"/>
        <v>456.30546764625529</v>
      </c>
      <c r="F49" s="45">
        <f t="shared" si="7"/>
        <v>0</v>
      </c>
      <c r="H49" s="29"/>
      <c r="I49" s="29"/>
      <c r="J49" s="29"/>
      <c r="K49" s="29"/>
      <c r="L49" s="29"/>
      <c r="M49" s="2"/>
      <c r="N49" s="2"/>
      <c r="O49" s="2"/>
      <c r="P49" s="2"/>
      <c r="Q49" s="2"/>
      <c r="R49" s="2"/>
    </row>
    <row r="50" spans="1:18" ht="21" x14ac:dyDescent="0.65">
      <c r="A50" s="43">
        <v>0.46</v>
      </c>
      <c r="B50" s="46">
        <f t="shared" si="4"/>
        <v>0.67886012630968184</v>
      </c>
      <c r="C50" s="44">
        <v>93.296321766254408</v>
      </c>
      <c r="D50" s="41">
        <f t="shared" si="5"/>
        <v>1121.5949912942569</v>
      </c>
      <c r="E50" s="41">
        <f t="shared" si="6"/>
        <v>451.97463704563387</v>
      </c>
      <c r="F50" s="45">
        <f t="shared" si="7"/>
        <v>0</v>
      </c>
      <c r="H50" s="29"/>
      <c r="I50" s="29"/>
      <c r="J50" s="29"/>
      <c r="K50" s="29"/>
      <c r="L50" s="29"/>
      <c r="M50" s="2"/>
      <c r="N50" s="2"/>
      <c r="O50" s="2"/>
      <c r="P50" s="2"/>
      <c r="Q50" s="2"/>
      <c r="R50" s="2"/>
    </row>
    <row r="51" spans="1:18" ht="21" x14ac:dyDescent="0.65">
      <c r="A51" s="43">
        <v>0.47</v>
      </c>
      <c r="B51" s="46">
        <f t="shared" si="4"/>
        <v>0.68777865315175035</v>
      </c>
      <c r="C51" s="44">
        <v>92.997379414974972</v>
      </c>
      <c r="D51" s="41">
        <f t="shared" si="5"/>
        <v>1112.1527157347452</v>
      </c>
      <c r="E51" s="41">
        <f t="shared" si="6"/>
        <v>447.71362944277291</v>
      </c>
      <c r="F51" s="45">
        <f t="shared" si="7"/>
        <v>0</v>
      </c>
      <c r="H51" s="29"/>
      <c r="I51" s="29"/>
      <c r="J51" s="29"/>
      <c r="K51" s="29"/>
      <c r="L51" s="29"/>
      <c r="M51" s="2"/>
      <c r="N51" s="2"/>
      <c r="O51" s="2"/>
      <c r="P51" s="2"/>
      <c r="Q51" s="2"/>
      <c r="R51" s="2"/>
    </row>
    <row r="52" spans="1:18" ht="21" x14ac:dyDescent="0.65">
      <c r="A52" s="43">
        <v>0.48</v>
      </c>
      <c r="B52" s="46">
        <f t="shared" si="4"/>
        <v>0.6965383240888392</v>
      </c>
      <c r="C52" s="44">
        <v>92.701002746565692</v>
      </c>
      <c r="D52" s="41">
        <f t="shared" si="5"/>
        <v>1102.8523464739956</v>
      </c>
      <c r="E52" s="41">
        <f t="shared" si="6"/>
        <v>443.52091094708163</v>
      </c>
      <c r="F52" s="45">
        <f t="shared" si="7"/>
        <v>0</v>
      </c>
      <c r="H52" s="29"/>
      <c r="I52" s="29"/>
      <c r="J52" s="29"/>
      <c r="K52" s="29"/>
      <c r="L52" s="29"/>
      <c r="M52" s="2"/>
      <c r="N52" s="2"/>
      <c r="O52" s="2"/>
      <c r="P52" s="2"/>
      <c r="Q52" s="2"/>
      <c r="R52" s="2"/>
    </row>
    <row r="53" spans="1:18" ht="21" x14ac:dyDescent="0.65">
      <c r="A53" s="43">
        <v>0.49</v>
      </c>
      <c r="B53" s="46">
        <f t="shared" si="4"/>
        <v>0.7051428361012344</v>
      </c>
      <c r="C53" s="44">
        <v>92.407155669951848</v>
      </c>
      <c r="D53" s="41">
        <f t="shared" si="5"/>
        <v>1093.6909294631391</v>
      </c>
      <c r="E53" s="41">
        <f t="shared" si="6"/>
        <v>439.39498933933578</v>
      </c>
      <c r="F53" s="45">
        <f t="shared" si="7"/>
        <v>0</v>
      </c>
      <c r="H53" s="29"/>
      <c r="I53" s="29"/>
      <c r="J53" s="29"/>
      <c r="K53" s="29"/>
      <c r="L53" s="29"/>
      <c r="M53" s="2"/>
      <c r="N53" s="2"/>
      <c r="O53" s="2"/>
      <c r="P53" s="2"/>
      <c r="Q53" s="2"/>
      <c r="R53" s="2"/>
    </row>
    <row r="54" spans="1:18" ht="21" x14ac:dyDescent="0.65">
      <c r="A54" s="43">
        <v>0.5</v>
      </c>
      <c r="B54" s="46">
        <f t="shared" si="4"/>
        <v>0.7135957810864505</v>
      </c>
      <c r="C54" s="44">
        <v>92.115802757093192</v>
      </c>
      <c r="D54" s="41">
        <f t="shared" si="5"/>
        <v>1084.6655872514048</v>
      </c>
      <c r="E54" s="41">
        <f t="shared" si="6"/>
        <v>435.33441274859467</v>
      </c>
      <c r="F54" s="45">
        <f t="shared" si="7"/>
        <v>0</v>
      </c>
      <c r="H54" s="29"/>
      <c r="I54" s="29"/>
      <c r="J54" s="29"/>
      <c r="K54" s="29"/>
      <c r="L54" s="29"/>
      <c r="M54" s="2"/>
      <c r="N54" s="2"/>
      <c r="O54" s="2"/>
      <c r="P54" s="2"/>
      <c r="Q54" s="2"/>
      <c r="R54" s="2"/>
    </row>
    <row r="55" spans="1:18" ht="21" x14ac:dyDescent="0.65">
      <c r="A55" s="43">
        <v>0.51</v>
      </c>
      <c r="B55" s="46">
        <f t="shared" si="4"/>
        <v>0.72190064933631404</v>
      </c>
      <c r="C55" s="44">
        <v>91.826909228844812</v>
      </c>
      <c r="D55" s="41">
        <f t="shared" si="5"/>
        <v>1075.7735166580367</v>
      </c>
      <c r="E55" s="41">
        <f t="shared" si="6"/>
        <v>431.33776837632985</v>
      </c>
      <c r="F55" s="45">
        <f t="shared" si="7"/>
        <v>0</v>
      </c>
      <c r="H55" s="29"/>
      <c r="I55" s="29"/>
      <c r="J55" s="29"/>
      <c r="K55" s="29"/>
      <c r="L55" s="29"/>
      <c r="M55" s="2"/>
      <c r="N55" s="2"/>
      <c r="O55" s="2"/>
      <c r="P55" s="2"/>
      <c r="Q55" s="2"/>
      <c r="R55" s="2"/>
    </row>
    <row r="56" spans="1:18" ht="21" x14ac:dyDescent="0.65">
      <c r="A56" s="43">
        <v>0.52</v>
      </c>
      <c r="B56" s="46">
        <f t="shared" si="4"/>
        <v>0.73006083288467694</v>
      </c>
      <c r="C56" s="44">
        <v>91.540440941132019</v>
      </c>
      <c r="D56" s="41">
        <f t="shared" si="5"/>
        <v>1067.0119865237584</v>
      </c>
      <c r="E56" s="41">
        <f t="shared" si="6"/>
        <v>427.40368126592682</v>
      </c>
      <c r="F56" s="45">
        <f t="shared" si="7"/>
        <v>0</v>
      </c>
      <c r="H56" s="29"/>
      <c r="I56" s="29"/>
      <c r="J56" s="29"/>
      <c r="K56" s="29"/>
      <c r="L56" s="29"/>
      <c r="M56" s="2"/>
      <c r="N56" s="2"/>
      <c r="O56" s="2"/>
      <c r="P56" s="2"/>
      <c r="Q56" s="2"/>
      <c r="R56" s="2"/>
    </row>
    <row r="57" spans="1:18" ht="21" x14ac:dyDescent="0.65">
      <c r="A57" s="43">
        <v>0.53</v>
      </c>
      <c r="B57" s="46">
        <f t="shared" si="4"/>
        <v>0.73807962873100619</v>
      </c>
      <c r="C57" s="44">
        <v>91.256364371433747</v>
      </c>
      <c r="D57" s="41">
        <f t="shared" si="5"/>
        <v>1058.3783355388014</v>
      </c>
      <c r="E57" s="41">
        <f t="shared" si="6"/>
        <v>423.53081311581951</v>
      </c>
      <c r="F57" s="45">
        <f t="shared" si="7"/>
        <v>0</v>
      </c>
      <c r="H57" s="29"/>
      <c r="I57" s="29"/>
      <c r="J57" s="29"/>
      <c r="K57" s="29"/>
      <c r="L57" s="29"/>
      <c r="M57" s="2"/>
      <c r="N57" s="2"/>
      <c r="O57" s="2"/>
      <c r="P57" s="2"/>
      <c r="Q57" s="2"/>
      <c r="R57" s="2"/>
    </row>
    <row r="58" spans="1:18" ht="21" x14ac:dyDescent="0.65">
      <c r="A58" s="43">
        <v>0.54</v>
      </c>
      <c r="B58" s="46">
        <f t="shared" si="4"/>
        <v>0.7459602419448822</v>
      </c>
      <c r="C58" s="44">
        <v>90.974646605567614</v>
      </c>
      <c r="D58" s="41">
        <f t="shared" si="5"/>
        <v>1049.869970144649</v>
      </c>
      <c r="E58" s="41">
        <f t="shared" si="6"/>
        <v>419.71786113454192</v>
      </c>
      <c r="F58" s="45">
        <f t="shared" si="7"/>
        <v>0</v>
      </c>
      <c r="H58" s="29"/>
      <c r="I58" s="29"/>
      <c r="J58" s="29"/>
      <c r="K58" s="29"/>
      <c r="L58" s="29"/>
      <c r="M58" s="2"/>
      <c r="N58" s="2"/>
      <c r="O58" s="2"/>
      <c r="P58" s="2"/>
      <c r="Q58" s="2"/>
      <c r="R58" s="2"/>
    </row>
    <row r="59" spans="1:18" ht="21" x14ac:dyDescent="0.65">
      <c r="A59" s="43">
        <v>0.55000000000000004</v>
      </c>
      <c r="B59" s="46">
        <f t="shared" si="4"/>
        <v>0.75370578865625126</v>
      </c>
      <c r="C59" s="44">
        <v>90.695255324771793</v>
      </c>
      <c r="D59" s="41">
        <f t="shared" si="5"/>
        <v>1041.4843625068197</v>
      </c>
      <c r="E59" s="41">
        <f t="shared" si="6"/>
        <v>415.96355693610946</v>
      </c>
      <c r="F59" s="45">
        <f t="shared" si="7"/>
        <v>0</v>
      </c>
      <c r="H59" s="29"/>
      <c r="I59" s="29"/>
      <c r="J59" s="29"/>
      <c r="K59" s="29"/>
      <c r="L59" s="29"/>
      <c r="M59" s="2"/>
      <c r="N59" s="2"/>
      <c r="O59" s="2"/>
      <c r="P59" s="2"/>
      <c r="Q59" s="2"/>
      <c r="R59" s="2"/>
    </row>
    <row r="60" spans="1:18" ht="21" x14ac:dyDescent="0.65">
      <c r="A60" s="43">
        <v>0.56000000000000005</v>
      </c>
      <c r="B60" s="46">
        <f t="shared" si="4"/>
        <v>0.76131929893602091</v>
      </c>
      <c r="C60" s="44">
        <v>90.418158793077254</v>
      </c>
      <c r="D60" s="41">
        <f t="shared" si="5"/>
        <v>1033.2190485560282</v>
      </c>
      <c r="E60" s="41">
        <f t="shared" si="6"/>
        <v>412.26666547414493</v>
      </c>
      <c r="F60" s="45">
        <f t="shared" si="7"/>
        <v>0</v>
      </c>
      <c r="H60" s="29"/>
      <c r="I60" s="29"/>
      <c r="J60" s="29"/>
      <c r="K60" s="29"/>
      <c r="L60" s="29"/>
      <c r="M60" s="2"/>
      <c r="N60" s="2"/>
      <c r="O60" s="2"/>
      <c r="P60" s="2"/>
      <c r="Q60" s="2"/>
      <c r="R60" s="2"/>
    </row>
    <row r="61" spans="1:18" ht="21" x14ac:dyDescent="0.65">
      <c r="A61" s="43">
        <v>0.56999999999999995</v>
      </c>
      <c r="B61" s="46">
        <f t="shared" si="4"/>
        <v>0.76880371957142501</v>
      </c>
      <c r="C61" s="44">
        <v>90.143325844964977</v>
      </c>
      <c r="D61" s="41">
        <f t="shared" si="5"/>
        <v>1025.0716260952333</v>
      </c>
      <c r="E61" s="41">
        <f t="shared" si="6"/>
        <v>408.62598401329581</v>
      </c>
      <c r="F61" s="45">
        <f t="shared" si="7"/>
        <v>0</v>
      </c>
      <c r="H61" s="29"/>
      <c r="I61" s="29"/>
      <c r="J61" s="29"/>
      <c r="K61" s="29"/>
      <c r="L61" s="29"/>
      <c r="M61" s="2"/>
      <c r="N61" s="2"/>
      <c r="O61" s="2"/>
      <c r="P61" s="2"/>
      <c r="Q61" s="2"/>
      <c r="R61" s="2"/>
    </row>
    <row r="62" spans="1:18" ht="21" x14ac:dyDescent="0.65">
      <c r="A62" s="43">
        <v>0.57999999999999996</v>
      </c>
      <c r="B62" s="46">
        <f t="shared" si="4"/>
        <v>0.77616191674036505</v>
      </c>
      <c r="C62" s="44">
        <v>89.870725873301339</v>
      </c>
      <c r="D62" s="41">
        <f t="shared" si="5"/>
        <v>1017.0397529701337</v>
      </c>
      <c r="E62" s="41">
        <f t="shared" si="6"/>
        <v>405.04034113648055</v>
      </c>
      <c r="F62" s="45">
        <f t="shared" si="7"/>
        <v>0</v>
      </c>
      <c r="H62" s="29"/>
      <c r="I62" s="29"/>
      <c r="J62" s="29"/>
      <c r="K62" s="29"/>
      <c r="L62" s="29"/>
      <c r="M62" s="2"/>
      <c r="N62" s="2"/>
      <c r="O62" s="2"/>
      <c r="P62" s="2"/>
      <c r="Q62" s="2"/>
      <c r="R62" s="2"/>
    </row>
    <row r="63" spans="1:18" ht="21" x14ac:dyDescent="0.65">
      <c r="A63" s="43">
        <v>0.59</v>
      </c>
      <c r="B63" s="46">
        <f t="shared" si="4"/>
        <v>0.78339667858879225</v>
      </c>
      <c r="C63" s="44">
        <v>89.600328817547805</v>
      </c>
      <c r="D63" s="41">
        <f t="shared" si="5"/>
        <v>1009.1211453008173</v>
      </c>
      <c r="E63" s="41">
        <f t="shared" si="6"/>
        <v>401.50859578662812</v>
      </c>
      <c r="F63" s="45">
        <f t="shared" si="7"/>
        <v>0</v>
      </c>
      <c r="H63" s="29"/>
      <c r="I63" s="29"/>
      <c r="J63" s="29"/>
      <c r="K63" s="29"/>
      <c r="L63" s="29"/>
      <c r="M63" s="2"/>
      <c r="N63" s="2"/>
      <c r="O63" s="2"/>
      <c r="P63" s="2"/>
      <c r="Q63" s="2"/>
      <c r="R63" s="2"/>
    </row>
    <row r="64" spans="1:18" ht="21" x14ac:dyDescent="0.65">
      <c r="A64" s="43">
        <v>0.6</v>
      </c>
      <c r="B64" s="46">
        <f t="shared" si="4"/>
        <v>0.79051071771496673</v>
      </c>
      <c r="C64" s="44">
        <v>89.332105152236991</v>
      </c>
      <c r="D64" s="41">
        <f t="shared" si="5"/>
        <v>1001.3135757722912</v>
      </c>
      <c r="E64" s="41">
        <f t="shared" si="6"/>
        <v>398.02963634156532</v>
      </c>
      <c r="F64" s="45">
        <f t="shared" si="7"/>
        <v>0</v>
      </c>
      <c r="H64" s="29"/>
      <c r="I64" s="29"/>
      <c r="J64" s="29"/>
      <c r="K64" s="29"/>
      <c r="L64" s="29"/>
      <c r="M64" s="2"/>
      <c r="N64" s="2"/>
      <c r="O64" s="2"/>
      <c r="P64" s="2"/>
      <c r="Q64" s="2"/>
      <c r="R64" s="2"/>
    </row>
    <row r="65" spans="1:18" ht="21" x14ac:dyDescent="0.65">
      <c r="A65" s="43">
        <v>0.61</v>
      </c>
      <c r="B65" s="46">
        <f t="shared" si="4"/>
        <v>0.79750667356431981</v>
      </c>
      <c r="C65" s="44">
        <v>89.066025875711034</v>
      </c>
      <c r="D65" s="41">
        <f t="shared" si="5"/>
        <v>993.61487198177554</v>
      </c>
      <c r="E65" s="41">
        <f t="shared" si="6"/>
        <v>394.6023797208145</v>
      </c>
      <c r="F65" s="45">
        <f t="shared" si="7"/>
        <v>0</v>
      </c>
      <c r="H65" s="29"/>
      <c r="I65" s="29"/>
      <c r="J65" s="29"/>
      <c r="K65" s="29"/>
      <c r="L65" s="29"/>
      <c r="M65" s="2"/>
      <c r="N65" s="2"/>
      <c r="O65" s="2"/>
      <c r="P65" s="2"/>
      <c r="Q65" s="2"/>
      <c r="R65" s="2"/>
    </row>
    <row r="66" spans="1:18" ht="21" x14ac:dyDescent="0.65">
      <c r="A66" s="43">
        <v>0.62</v>
      </c>
      <c r="B66" s="46">
        <f t="shared" si="4"/>
        <v>0.80438711473845781</v>
      </c>
      <c r="C66" s="44">
        <v>88.802062499116261</v>
      </c>
      <c r="D66" s="41">
        <f t="shared" si="5"/>
        <v>986.02291484069019</v>
      </c>
      <c r="E66" s="41">
        <f t="shared" si="6"/>
        <v>391.22577052308628</v>
      </c>
      <c r="F66" s="45">
        <f t="shared" si="7"/>
        <v>0</v>
      </c>
      <c r="H66" s="29"/>
      <c r="I66" s="29"/>
      <c r="J66" s="29"/>
      <c r="K66" s="29"/>
      <c r="L66" s="29"/>
      <c r="M66" s="2"/>
      <c r="N66" s="2"/>
      <c r="O66" s="2"/>
      <c r="P66" s="2"/>
      <c r="Q66" s="2"/>
      <c r="R66" s="2"/>
    </row>
    <row r="67" spans="1:18" ht="21" x14ac:dyDescent="0.65">
      <c r="A67" s="43">
        <v>0.63</v>
      </c>
      <c r="B67" s="46">
        <f t="shared" si="4"/>
        <v>0.81115454122168185</v>
      </c>
      <c r="C67" s="44">
        <v>88.540187035648131</v>
      </c>
      <c r="D67" s="41">
        <f t="shared" si="5"/>
        <v>978.53563702933047</v>
      </c>
      <c r="E67" s="41">
        <f t="shared" si="6"/>
        <v>387.8987801933016</v>
      </c>
      <c r="F67" s="45">
        <f t="shared" si="7"/>
        <v>0</v>
      </c>
      <c r="H67" s="29"/>
      <c r="I67" s="29"/>
      <c r="J67" s="29"/>
      <c r="K67" s="29"/>
      <c r="L67" s="29"/>
      <c r="M67" s="2"/>
      <c r="N67" s="2"/>
      <c r="O67" s="2"/>
      <c r="P67" s="2"/>
      <c r="Q67" s="2"/>
      <c r="R67" s="2"/>
    </row>
    <row r="68" spans="1:18" ht="21" x14ac:dyDescent="0.65">
      <c r="A68" s="43">
        <v>0.64</v>
      </c>
      <c r="B68" s="46">
        <f t="shared" ref="B68:B99" si="8">+A68*D68/$E$1</f>
        <v>0.81781138652829666</v>
      </c>
      <c r="C68" s="44">
        <v>88.280371990041871</v>
      </c>
      <c r="D68" s="41">
        <f t="shared" ref="D68:D99" si="9">10^($I$4-$J$4/(C68+$K$4))</f>
        <v>971.15102150235225</v>
      </c>
      <c r="E68" s="41">
        <f t="shared" ref="E68:E104" si="10">10^($I$5-$J$5/(C68+$K$5))</f>
        <v>384.62040621803794</v>
      </c>
      <c r="F68" s="45">
        <f t="shared" ref="F68:F99" si="11">+A68*D68+(1-A68)*E68-$E$1</f>
        <v>-9.0949470177292824E-13</v>
      </c>
      <c r="H68" s="29"/>
      <c r="I68" s="29"/>
      <c r="J68" s="29"/>
      <c r="K68" s="29"/>
      <c r="L68" s="29"/>
      <c r="M68" s="2"/>
      <c r="N68" s="2"/>
      <c r="O68" s="2"/>
      <c r="P68" s="2"/>
      <c r="Q68" s="2"/>
      <c r="R68" s="2"/>
    </row>
    <row r="69" spans="1:18" ht="21" x14ac:dyDescent="0.65">
      <c r="A69" s="43">
        <v>0.65</v>
      </c>
      <c r="B69" s="46">
        <f t="shared" si="8"/>
        <v>0.82436001977379592</v>
      </c>
      <c r="C69" s="44">
        <v>88.022590348302472</v>
      </c>
      <c r="D69" s="41">
        <f t="shared" si="9"/>
        <v>963.86710004320753</v>
      </c>
      <c r="E69" s="41">
        <f t="shared" si="10"/>
        <v>381.38967134832916</v>
      </c>
      <c r="F69" s="45">
        <f t="shared" si="11"/>
        <v>0</v>
      </c>
      <c r="H69" s="29"/>
      <c r="I69" s="29"/>
      <c r="J69" s="29"/>
      <c r="K69" s="29"/>
      <c r="L69" s="29"/>
      <c r="M69" s="2"/>
      <c r="N69" s="2"/>
      <c r="O69" s="2"/>
      <c r="P69" s="2"/>
      <c r="Q69" s="2"/>
      <c r="R69" s="2"/>
    </row>
    <row r="70" spans="1:18" ht="21" x14ac:dyDescent="0.65">
      <c r="A70" s="43">
        <v>0.66</v>
      </c>
      <c r="B70" s="46">
        <f t="shared" si="8"/>
        <v>0.83080274767291007</v>
      </c>
      <c r="C70" s="44">
        <v>87.766815567669539</v>
      </c>
      <c r="D70" s="41">
        <f t="shared" si="9"/>
        <v>956.68195186577532</v>
      </c>
      <c r="E70" s="41">
        <f t="shared" si="10"/>
        <v>378.20562284878747</v>
      </c>
      <c r="F70" s="45">
        <f t="shared" si="11"/>
        <v>0</v>
      </c>
      <c r="H70" s="29"/>
      <c r="I70" s="29"/>
      <c r="J70" s="29"/>
      <c r="K70" s="29"/>
      <c r="L70" s="29"/>
      <c r="M70" s="2"/>
      <c r="N70" s="2"/>
      <c r="O70" s="2"/>
      <c r="P70" s="2"/>
      <c r="Q70" s="2"/>
      <c r="R70" s="2"/>
    </row>
    <row r="71" spans="1:18" ht="21" x14ac:dyDescent="0.65">
      <c r="A71" s="43">
        <v>0.67</v>
      </c>
      <c r="B71" s="46">
        <f t="shared" si="8"/>
        <v>0.83714181646738595</v>
      </c>
      <c r="C71" s="44">
        <v>87.513021566811204</v>
      </c>
      <c r="D71" s="41">
        <f t="shared" si="9"/>
        <v>949.59370226151236</v>
      </c>
      <c r="E71" s="41">
        <f t="shared" si="10"/>
        <v>375.0673317720794</v>
      </c>
      <c r="F71" s="45">
        <f t="shared" si="11"/>
        <v>0</v>
      </c>
      <c r="H71" s="29"/>
      <c r="I71" s="29"/>
      <c r="J71" s="29"/>
      <c r="K71" s="29"/>
      <c r="L71" s="29"/>
      <c r="M71" s="2"/>
      <c r="N71" s="2"/>
      <c r="O71" s="2"/>
      <c r="P71" s="2"/>
      <c r="Q71" s="2"/>
      <c r="R71" s="2"/>
    </row>
    <row r="72" spans="1:18" ht="21" x14ac:dyDescent="0.65">
      <c r="A72" s="43">
        <v>0.68</v>
      </c>
      <c r="B72" s="46">
        <f t="shared" si="8"/>
        <v>0.8433794137861913</v>
      </c>
      <c r="C72" s="44">
        <v>87.261182716242331</v>
      </c>
      <c r="D72" s="41">
        <f t="shared" si="9"/>
        <v>942.60052129044902</v>
      </c>
      <c r="E72" s="41">
        <f t="shared" si="10"/>
        <v>371.97389225779551</v>
      </c>
      <c r="F72" s="45">
        <f t="shared" si="11"/>
        <v>0</v>
      </c>
      <c r="H72" s="29"/>
      <c r="I72" s="29"/>
      <c r="J72" s="29"/>
      <c r="K72" s="29"/>
      <c r="L72" s="29"/>
      <c r="M72" s="2"/>
      <c r="N72" s="2"/>
      <c r="O72" s="2"/>
      <c r="P72" s="2"/>
      <c r="Q72" s="2"/>
      <c r="R72" s="2"/>
    </row>
    <row r="73" spans="1:18" ht="21" x14ac:dyDescent="0.65">
      <c r="A73" s="43">
        <v>0.69</v>
      </c>
      <c r="B73" s="46">
        <f t="shared" si="8"/>
        <v>0.8495176704407984</v>
      </c>
      <c r="C73" s="44">
        <v>87.011273828961691</v>
      </c>
      <c r="D73" s="41">
        <f t="shared" si="9"/>
        <v>935.7006225145027</v>
      </c>
      <c r="E73" s="41">
        <f t="shared" si="10"/>
        <v>368.92442085481616</v>
      </c>
      <c r="F73" s="45">
        <f t="shared" si="11"/>
        <v>0</v>
      </c>
      <c r="H73" s="29"/>
      <c r="I73" s="29"/>
      <c r="J73" s="29"/>
      <c r="K73" s="29"/>
      <c r="L73" s="29"/>
      <c r="M73" s="2"/>
      <c r="N73" s="2"/>
      <c r="O73" s="2"/>
      <c r="P73" s="2"/>
      <c r="Q73" s="2"/>
      <c r="R73" s="2"/>
    </row>
    <row r="74" spans="1:18" ht="21" x14ac:dyDescent="0.65">
      <c r="A74" s="43">
        <v>0.7</v>
      </c>
      <c r="B74" s="46">
        <f t="shared" si="8"/>
        <v>0.85555866215804011</v>
      </c>
      <c r="C74" s="44">
        <v>86.763270151303203</v>
      </c>
      <c r="D74" s="41">
        <f t="shared" si="9"/>
        <v>928.8922617715865</v>
      </c>
      <c r="E74" s="41">
        <f t="shared" si="10"/>
        <v>365.91805586629982</v>
      </c>
      <c r="F74" s="45">
        <f t="shared" si="11"/>
        <v>0</v>
      </c>
      <c r="H74" s="29"/>
      <c r="I74" s="29"/>
      <c r="J74" s="29"/>
      <c r="K74" s="29"/>
      <c r="L74" s="29"/>
      <c r="M74" s="2"/>
      <c r="N74" s="2"/>
      <c r="O74" s="2"/>
      <c r="P74" s="2"/>
      <c r="Q74" s="2"/>
      <c r="R74" s="2"/>
    </row>
    <row r="75" spans="1:18" ht="21" x14ac:dyDescent="0.65">
      <c r="A75" s="43">
        <v>0.71</v>
      </c>
      <c r="B75" s="46">
        <f t="shared" si="8"/>
        <v>0.86150441125292765</v>
      </c>
      <c r="C75" s="44">
        <v>86.517147353996521</v>
      </c>
      <c r="D75" s="41">
        <f t="shared" si="9"/>
        <v>922.17373598904942</v>
      </c>
      <c r="E75" s="41">
        <f t="shared" si="10"/>
        <v>362.95395671646816</v>
      </c>
      <c r="F75" s="45">
        <f t="shared" si="11"/>
        <v>0</v>
      </c>
      <c r="H75" s="29"/>
      <c r="I75" s="29"/>
      <c r="J75" s="29"/>
      <c r="K75" s="29"/>
      <c r="L75" s="29"/>
      <c r="M75" s="2"/>
      <c r="N75" s="2"/>
      <c r="O75" s="2"/>
      <c r="P75" s="2"/>
      <c r="Q75" s="2"/>
      <c r="R75" s="2"/>
    </row>
    <row r="76" spans="1:18" ht="21" x14ac:dyDescent="0.65">
      <c r="A76" s="43">
        <v>0.72</v>
      </c>
      <c r="B76" s="46">
        <f t="shared" si="8"/>
        <v>0.86735688824375956</v>
      </c>
      <c r="C76" s="44">
        <v>86.272881523431607</v>
      </c>
      <c r="D76" s="41">
        <f t="shared" si="9"/>
        <v>915.5433820350795</v>
      </c>
      <c r="E76" s="41">
        <f t="shared" si="10"/>
        <v>360.03130333836407</v>
      </c>
      <c r="F76" s="45">
        <f t="shared" si="11"/>
        <v>0</v>
      </c>
      <c r="H76" s="29"/>
      <c r="I76" s="29"/>
      <c r="J76" s="29"/>
      <c r="K76" s="29"/>
      <c r="L76" s="29"/>
      <c r="M76" s="2"/>
      <c r="N76" s="2"/>
      <c r="O76" s="2"/>
      <c r="P76" s="2"/>
      <c r="Q76" s="2"/>
      <c r="R76" s="2"/>
    </row>
    <row r="77" spans="1:18" ht="21" x14ac:dyDescent="0.65">
      <c r="A77" s="43">
        <v>0.73</v>
      </c>
      <c r="B77" s="46">
        <f t="shared" si="8"/>
        <v>0.8731180134117128</v>
      </c>
      <c r="C77" s="44">
        <v>86.030449153123641</v>
      </c>
      <c r="D77" s="41">
        <f t="shared" si="9"/>
        <v>908.99957560671476</v>
      </c>
      <c r="E77" s="41">
        <f t="shared" si="10"/>
        <v>357.14929558184434</v>
      </c>
      <c r="F77" s="45">
        <f t="shared" si="11"/>
        <v>0</v>
      </c>
      <c r="H77" s="29"/>
      <c r="I77" s="29"/>
      <c r="J77" s="29"/>
      <c r="K77" s="29"/>
      <c r="L77" s="29"/>
      <c r="M77" s="2"/>
      <c r="N77" s="2"/>
      <c r="O77" s="2"/>
      <c r="P77" s="2"/>
      <c r="Q77" s="2"/>
      <c r="R77" s="2"/>
    </row>
    <row r="78" spans="1:18" ht="21" x14ac:dyDescent="0.65">
      <c r="A78" s="43">
        <v>0.74</v>
      </c>
      <c r="B78" s="46">
        <f t="shared" si="8"/>
        <v>0.87878965830701361</v>
      </c>
      <c r="C78" s="44">
        <v>85.789827135372093</v>
      </c>
      <c r="D78" s="41">
        <f t="shared" si="9"/>
        <v>902.54073015314918</v>
      </c>
      <c r="E78" s="41">
        <f t="shared" si="10"/>
        <v>354.30715264103594</v>
      </c>
      <c r="F78" s="45">
        <f t="shared" si="11"/>
        <v>0</v>
      </c>
      <c r="H78" s="29"/>
      <c r="I78" s="29"/>
      <c r="J78" s="29"/>
      <c r="K78" s="29"/>
      <c r="L78" s="29"/>
      <c r="M78" s="2"/>
      <c r="N78" s="2"/>
      <c r="O78" s="2"/>
      <c r="P78" s="2"/>
      <c r="Q78" s="2"/>
      <c r="R78" s="2"/>
    </row>
    <row r="79" spans="1:18" ht="21" x14ac:dyDescent="0.65">
      <c r="A79" s="43">
        <v>0.75</v>
      </c>
      <c r="B79" s="46">
        <f t="shared" si="8"/>
        <v>0.88437364720376266</v>
      </c>
      <c r="C79" s="44">
        <v>85.550992753110975</v>
      </c>
      <c r="D79" s="41">
        <f t="shared" si="9"/>
        <v>896.16529583314616</v>
      </c>
      <c r="E79" s="41">
        <f t="shared" si="10"/>
        <v>351.50411250056231</v>
      </c>
      <c r="F79" s="45">
        <f t="shared" si="11"/>
        <v>0</v>
      </c>
      <c r="H79" s="29"/>
      <c r="I79" s="29"/>
      <c r="J79" s="29"/>
      <c r="K79" s="29"/>
      <c r="L79" s="29"/>
      <c r="M79" s="2"/>
      <c r="N79" s="2"/>
      <c r="O79" s="2"/>
      <c r="P79" s="2"/>
      <c r="Q79" s="2"/>
      <c r="R79" s="2"/>
    </row>
    <row r="80" spans="1:18" ht="21" x14ac:dyDescent="0.65">
      <c r="A80" s="43">
        <v>0.76</v>
      </c>
      <c r="B80" s="46">
        <f t="shared" si="8"/>
        <v>0.88987175850530653</v>
      </c>
      <c r="C80" s="44">
        <v>85.313923671944735</v>
      </c>
      <c r="D80" s="41">
        <f t="shared" si="9"/>
        <v>889.8717585053065</v>
      </c>
      <c r="E80" s="41">
        <f t="shared" si="10"/>
        <v>348.73943139986312</v>
      </c>
      <c r="F80" s="45">
        <f t="shared" si="11"/>
        <v>0</v>
      </c>
      <c r="H80" s="29"/>
      <c r="I80" s="29"/>
      <c r="J80" s="29"/>
      <c r="K80" s="29"/>
      <c r="L80" s="29"/>
      <c r="M80" s="2"/>
      <c r="N80" s="2"/>
      <c r="O80" s="2"/>
      <c r="P80" s="2"/>
      <c r="Q80" s="2"/>
      <c r="R80" s="2"/>
    </row>
    <row r="81" spans="1:18" ht="21" x14ac:dyDescent="0.65">
      <c r="A81" s="43">
        <v>0.77</v>
      </c>
      <c r="B81" s="46">
        <f t="shared" si="8"/>
        <v>0.8952857261020577</v>
      </c>
      <c r="C81" s="44">
        <v>85.078597932366108</v>
      </c>
      <c r="D81" s="41">
        <f t="shared" si="9"/>
        <v>883.6586387500829</v>
      </c>
      <c r="E81" s="41">
        <f t="shared" si="10"/>
        <v>346.01238331493664</v>
      </c>
      <c r="F81" s="45">
        <f t="shared" si="11"/>
        <v>0</v>
      </c>
      <c r="H81" s="29"/>
      <c r="I81" s="29"/>
      <c r="J81" s="29"/>
      <c r="K81" s="29"/>
      <c r="L81" s="29"/>
      <c r="M81" s="2"/>
      <c r="N81" s="2"/>
      <c r="O81" s="2"/>
      <c r="P81" s="2"/>
      <c r="Q81" s="2"/>
      <c r="R81" s="2"/>
    </row>
    <row r="82" spans="1:18" ht="21" x14ac:dyDescent="0.65">
      <c r="A82" s="43">
        <v>0.78</v>
      </c>
      <c r="B82" s="46">
        <f t="shared" si="8"/>
        <v>0.90061724068353533</v>
      </c>
      <c r="C82" s="44">
        <v>84.844993942150921</v>
      </c>
      <c r="D82" s="41">
        <f t="shared" si="9"/>
        <v>877.52449092241909</v>
      </c>
      <c r="E82" s="41">
        <f t="shared" si="10"/>
        <v>343.32225945687759</v>
      </c>
      <c r="F82" s="45">
        <f t="shared" si="11"/>
        <v>0</v>
      </c>
      <c r="H82" s="29"/>
      <c r="I82" s="29"/>
      <c r="J82" s="29"/>
      <c r="K82" s="29"/>
      <c r="L82" s="29"/>
      <c r="M82" s="2"/>
      <c r="N82" s="2"/>
      <c r="O82" s="2"/>
      <c r="P82" s="2"/>
      <c r="Q82" s="2"/>
      <c r="R82" s="2"/>
    </row>
    <row r="83" spans="1:18" ht="21" x14ac:dyDescent="0.65">
      <c r="A83" s="43">
        <v>0.79</v>
      </c>
      <c r="B83" s="46">
        <f t="shared" si="8"/>
        <v>0.90586795100632689</v>
      </c>
      <c r="C83" s="44">
        <v>84.613090468926615</v>
      </c>
      <c r="D83" s="41">
        <f t="shared" si="9"/>
        <v>871.46790223393475</v>
      </c>
      <c r="E83" s="41">
        <f t="shared" si="10"/>
        <v>340.66836778662855</v>
      </c>
      <c r="F83" s="45">
        <f t="shared" si="11"/>
        <v>0</v>
      </c>
      <c r="H83" s="29"/>
      <c r="I83" s="29"/>
      <c r="J83" s="29"/>
      <c r="K83" s="29"/>
      <c r="L83" s="29"/>
      <c r="M83" s="2"/>
      <c r="N83" s="2"/>
      <c r="O83" s="2"/>
      <c r="P83" s="2"/>
      <c r="Q83" s="2"/>
      <c r="R83" s="2"/>
    </row>
    <row r="84" spans="1:18" ht="21" x14ac:dyDescent="0.65">
      <c r="A84" s="43">
        <v>0.8</v>
      </c>
      <c r="B84" s="46">
        <f t="shared" si="8"/>
        <v>0.91103946511965239</v>
      </c>
      <c r="C84" s="44">
        <v>84.382866632909398</v>
      </c>
      <c r="D84" s="41">
        <f t="shared" si="9"/>
        <v>865.48749186366967</v>
      </c>
      <c r="E84" s="41">
        <f t="shared" si="10"/>
        <v>338.05003254532045</v>
      </c>
      <c r="F84" s="45">
        <f t="shared" si="11"/>
        <v>0</v>
      </c>
      <c r="H84" s="29"/>
      <c r="I84" s="29"/>
      <c r="J84" s="29"/>
      <c r="K84" s="29"/>
      <c r="L84" s="29"/>
      <c r="M84" s="2"/>
      <c r="N84" s="2"/>
      <c r="O84" s="2"/>
      <c r="P84" s="2"/>
      <c r="Q84" s="2"/>
      <c r="R84" s="2"/>
    </row>
    <row r="85" spans="1:18" ht="21" x14ac:dyDescent="0.65">
      <c r="A85" s="43">
        <v>0.81</v>
      </c>
      <c r="B85" s="46">
        <f t="shared" si="8"/>
        <v>0.91613335155007714</v>
      </c>
      <c r="C85" s="44">
        <v>84.154301899806939</v>
      </c>
      <c r="D85" s="41">
        <f t="shared" si="9"/>
        <v>859.58191009636857</v>
      </c>
      <c r="E85" s="41">
        <f t="shared" si="10"/>
        <v>335.46659379969236</v>
      </c>
      <c r="F85" s="45">
        <f t="shared" si="11"/>
        <v>0</v>
      </c>
      <c r="H85" s="29"/>
      <c r="I85" s="29"/>
      <c r="J85" s="29"/>
      <c r="K85" s="29"/>
      <c r="L85" s="29"/>
      <c r="M85" s="2"/>
      <c r="N85" s="2"/>
      <c r="O85" s="2"/>
      <c r="P85" s="2"/>
      <c r="Q85" s="2"/>
      <c r="R85" s="2"/>
    </row>
    <row r="86" spans="1:18" ht="21" x14ac:dyDescent="0.65">
      <c r="A86" s="43">
        <v>0.82</v>
      </c>
      <c r="B86" s="46">
        <f t="shared" si="8"/>
        <v>0.92115114044689195</v>
      </c>
      <c r="C86" s="44">
        <v>83.927376073881661</v>
      </c>
      <c r="D86" s="41">
        <f t="shared" si="9"/>
        <v>853.74983748736327</v>
      </c>
      <c r="E86" s="41">
        <f t="shared" si="10"/>
        <v>332.91740700201291</v>
      </c>
      <c r="F86" s="45">
        <f t="shared" si="11"/>
        <v>0</v>
      </c>
      <c r="H86" s="29"/>
      <c r="I86" s="29"/>
      <c r="J86" s="29"/>
      <c r="K86" s="29"/>
      <c r="L86" s="29"/>
      <c r="M86" s="2"/>
      <c r="N86" s="2"/>
      <c r="O86" s="2"/>
      <c r="P86" s="2"/>
      <c r="Q86" s="2"/>
      <c r="R86" s="2"/>
    </row>
    <row r="87" spans="1:18" ht="21" x14ac:dyDescent="0.65">
      <c r="A87" s="43">
        <v>0.83</v>
      </c>
      <c r="B87" s="46">
        <f t="shared" si="8"/>
        <v>0.92609432468962838</v>
      </c>
      <c r="C87" s="44">
        <v>83.702069291171995</v>
      </c>
      <c r="D87" s="41">
        <f t="shared" si="9"/>
        <v>847.98998405315376</v>
      </c>
      <c r="E87" s="41">
        <f t="shared" si="10"/>
        <v>330.4018425640121</v>
      </c>
      <c r="F87" s="45">
        <f t="shared" si="11"/>
        <v>0</v>
      </c>
      <c r="H87" s="29"/>
      <c r="I87" s="29"/>
      <c r="J87" s="29"/>
      <c r="K87" s="29"/>
      <c r="L87" s="29"/>
      <c r="M87" s="2"/>
      <c r="N87" s="2"/>
      <c r="O87" s="2"/>
      <c r="P87" s="2"/>
      <c r="Q87" s="2"/>
      <c r="R87" s="2"/>
    </row>
    <row r="88" spans="1:18" ht="21" x14ac:dyDescent="0.65">
      <c r="A88" s="43">
        <v>0.84</v>
      </c>
      <c r="B88" s="46">
        <f t="shared" si="8"/>
        <v>0.93096436095909008</v>
      </c>
      <c r="C88" s="44">
        <v>83.478362012866583</v>
      </c>
      <c r="D88" s="41">
        <f t="shared" si="9"/>
        <v>842.30108848679583</v>
      </c>
      <c r="E88" s="41">
        <f t="shared" si="10"/>
        <v>327.91928544431806</v>
      </c>
      <c r="F88" s="45">
        <f t="shared" si="11"/>
        <v>0</v>
      </c>
      <c r="H88" s="29"/>
      <c r="I88" s="29"/>
      <c r="J88" s="29"/>
      <c r="K88" s="29"/>
      <c r="L88" s="29"/>
      <c r="M88" s="2"/>
      <c r="N88" s="2"/>
      <c r="O88" s="2"/>
      <c r="P88" s="2"/>
      <c r="Q88" s="2"/>
      <c r="R88" s="2"/>
    </row>
    <row r="89" spans="1:18" ht="21" x14ac:dyDescent="0.65">
      <c r="A89" s="43">
        <v>0.85</v>
      </c>
      <c r="B89" s="46">
        <f t="shared" si="8"/>
        <v>0.93576267077323938</v>
      </c>
      <c r="C89" s="44">
        <v>83.256235018829088</v>
      </c>
      <c r="D89" s="41">
        <f t="shared" si="9"/>
        <v>836.68191739724944</v>
      </c>
      <c r="E89" s="41">
        <f t="shared" si="10"/>
        <v>325.46913474892625</v>
      </c>
      <c r="F89" s="45">
        <f t="shared" si="11"/>
        <v>9.0949470177292824E-13</v>
      </c>
      <c r="H89" s="29"/>
      <c r="I89" s="29"/>
      <c r="J89" s="29"/>
      <c r="K89" s="29"/>
      <c r="L89" s="29"/>
      <c r="M89" s="2"/>
      <c r="N89" s="2"/>
      <c r="O89" s="2"/>
      <c r="P89" s="2"/>
      <c r="Q89" s="2"/>
      <c r="R89" s="2"/>
    </row>
    <row r="90" spans="1:18" ht="21" x14ac:dyDescent="0.65">
      <c r="A90" s="43">
        <v>0.86</v>
      </c>
      <c r="B90" s="46">
        <f t="shared" si="8"/>
        <v>0.94049064148922001</v>
      </c>
      <c r="C90" s="44">
        <v>83.035669401268265</v>
      </c>
      <c r="D90" s="41">
        <f t="shared" si="9"/>
        <v>831.13126457186888</v>
      </c>
      <c r="E90" s="41">
        <f t="shared" si="10"/>
        <v>323.05080334423093</v>
      </c>
      <c r="F90" s="45">
        <f t="shared" si="11"/>
        <v>0</v>
      </c>
      <c r="H90" s="29"/>
      <c r="I90" s="29"/>
      <c r="J90" s="29"/>
      <c r="K90" s="29"/>
      <c r="L90" s="29"/>
      <c r="M90" s="2"/>
      <c r="N90" s="2"/>
      <c r="O90" s="2"/>
      <c r="P90" s="2"/>
      <c r="Q90" s="2"/>
      <c r="R90" s="2"/>
    </row>
    <row r="91" spans="1:18" ht="21" x14ac:dyDescent="0.65">
      <c r="A91" s="43">
        <v>0.87</v>
      </c>
      <c r="B91" s="46">
        <f t="shared" si="8"/>
        <v>0.94514962727278173</v>
      </c>
      <c r="C91" s="44">
        <v>82.816646558552335</v>
      </c>
      <c r="D91" s="41">
        <f t="shared" si="9"/>
        <v>825.6479502612807</v>
      </c>
      <c r="E91" s="41">
        <f t="shared" si="10"/>
        <v>320.66371748219751</v>
      </c>
      <c r="F91" s="45">
        <f t="shared" si="11"/>
        <v>0</v>
      </c>
      <c r="H91" s="29"/>
      <c r="I91" s="29"/>
      <c r="J91" s="29"/>
      <c r="K91" s="29"/>
      <c r="L91" s="29"/>
      <c r="M91" s="2"/>
      <c r="N91" s="2"/>
      <c r="O91" s="2"/>
      <c r="P91" s="2"/>
      <c r="Q91" s="2"/>
      <c r="R91" s="2"/>
    </row>
    <row r="92" spans="1:18" ht="21" x14ac:dyDescent="0.65">
      <c r="A92" s="43">
        <v>0.88</v>
      </c>
      <c r="B92" s="46">
        <f t="shared" si="8"/>
        <v>0.94974095003622638</v>
      </c>
      <c r="C92" s="44">
        <v>82.599148189160971</v>
      </c>
      <c r="D92" s="41">
        <f t="shared" si="9"/>
        <v>820.23082048583183</v>
      </c>
      <c r="E92" s="41">
        <f t="shared" si="10"/>
        <v>318.30731643723334</v>
      </c>
      <c r="F92" s="45">
        <f t="shared" si="11"/>
        <v>0</v>
      </c>
      <c r="H92" s="29"/>
      <c r="I92" s="29"/>
      <c r="J92" s="29"/>
      <c r="K92" s="29"/>
      <c r="L92" s="29"/>
      <c r="M92" s="2"/>
      <c r="N92" s="2"/>
      <c r="O92" s="2"/>
      <c r="P92" s="2"/>
      <c r="Q92" s="2"/>
      <c r="R92" s="2"/>
    </row>
    <row r="93" spans="1:18" ht="21" x14ac:dyDescent="0.65">
      <c r="A93" s="43">
        <v>0.89</v>
      </c>
      <c r="B93" s="46">
        <f t="shared" si="8"/>
        <v>0.95426590034607872</v>
      </c>
      <c r="C93" s="44">
        <v>82.383156285774788</v>
      </c>
      <c r="D93" s="41">
        <f t="shared" si="9"/>
        <v>814.87874636294362</v>
      </c>
      <c r="E93" s="41">
        <f t="shared" si="10"/>
        <v>315.98105215435851</v>
      </c>
      <c r="F93" s="45">
        <f t="shared" si="11"/>
        <v>0</v>
      </c>
      <c r="H93" s="29"/>
      <c r="I93" s="29"/>
      <c r="J93" s="29"/>
      <c r="K93" s="29"/>
      <c r="L93" s="29"/>
      <c r="M93" s="2"/>
      <c r="N93" s="2"/>
      <c r="O93" s="2"/>
      <c r="P93" s="2"/>
      <c r="Q93" s="2"/>
      <c r="R93" s="2"/>
    </row>
    <row r="94" spans="1:18" ht="21" x14ac:dyDescent="0.65">
      <c r="A94" s="43">
        <v>0.9</v>
      </c>
      <c r="B94" s="46">
        <f t="shared" si="8"/>
        <v>0.95872573830154151</v>
      </c>
      <c r="C94" s="44">
        <v>82.168653129496974</v>
      </c>
      <c r="D94" s="41">
        <f t="shared" si="9"/>
        <v>809.59062345463508</v>
      </c>
      <c r="E94" s="41">
        <f t="shared" si="10"/>
        <v>313.68438890828298</v>
      </c>
      <c r="F94" s="45">
        <f t="shared" si="11"/>
        <v>0</v>
      </c>
      <c r="H94" s="29"/>
      <c r="I94" s="29"/>
      <c r="J94" s="29"/>
      <c r="K94" s="29"/>
      <c r="L94" s="29"/>
      <c r="M94" s="2"/>
      <c r="N94" s="2"/>
      <c r="O94" s="2"/>
      <c r="P94" s="2"/>
      <c r="Q94" s="2"/>
      <c r="R94" s="2"/>
    </row>
    <row r="95" spans="1:18" ht="21" x14ac:dyDescent="0.65">
      <c r="A95" s="43">
        <v>0.91</v>
      </c>
      <c r="B95" s="46">
        <f t="shared" si="8"/>
        <v>0.96312169438477568</v>
      </c>
      <c r="C95" s="44">
        <v>81.955621284204156</v>
      </c>
      <c r="D95" s="41">
        <f t="shared" si="9"/>
        <v>804.3653711345379</v>
      </c>
      <c r="E95" s="41">
        <f t="shared" si="10"/>
        <v>311.41680297300917</v>
      </c>
      <c r="F95" s="45">
        <f t="shared" si="11"/>
        <v>0</v>
      </c>
      <c r="H95" s="29"/>
      <c r="I95" s="29"/>
      <c r="J95" s="29"/>
      <c r="K95" s="29"/>
      <c r="L95" s="29"/>
      <c r="M95" s="2"/>
      <c r="N95" s="2"/>
      <c r="O95" s="2"/>
      <c r="P95" s="2"/>
      <c r="Q95" s="2"/>
      <c r="R95" s="2"/>
    </row>
    <row r="96" spans="1:18" ht="21" x14ac:dyDescent="0.65">
      <c r="A96" s="43">
        <v>0.92</v>
      </c>
      <c r="B96" s="46">
        <f t="shared" si="8"/>
        <v>0.96745497028404137</v>
      </c>
      <c r="C96" s="44">
        <v>81.744043591024507</v>
      </c>
      <c r="D96" s="41">
        <f t="shared" si="9"/>
        <v>799.20193197377318</v>
      </c>
      <c r="E96" s="41">
        <f t="shared" si="10"/>
        <v>309.17778230160405</v>
      </c>
      <c r="F96" s="45">
        <f t="shared" si="11"/>
        <v>0</v>
      </c>
      <c r="H96" s="29"/>
      <c r="I96" s="29"/>
      <c r="J96" s="29"/>
      <c r="K96" s="29"/>
      <c r="L96" s="29"/>
      <c r="M96" s="2"/>
      <c r="N96" s="2"/>
      <c r="O96" s="2"/>
      <c r="P96" s="2"/>
      <c r="Q96" s="2"/>
      <c r="R96" s="2"/>
    </row>
    <row r="97" spans="1:18" ht="21" x14ac:dyDescent="0.65">
      <c r="A97" s="43">
        <v>0.93</v>
      </c>
      <c r="B97" s="46">
        <f t="shared" si="8"/>
        <v>0.97172673969065126</v>
      </c>
      <c r="C97" s="44">
        <v>81.533903162938515</v>
      </c>
      <c r="D97" s="41">
        <f t="shared" si="9"/>
        <v>794.09927114504831</v>
      </c>
      <c r="E97" s="41">
        <f t="shared" si="10"/>
        <v>306.96682621577872</v>
      </c>
      <c r="F97" s="45">
        <f t="shared" si="11"/>
        <v>0</v>
      </c>
      <c r="H97" s="29"/>
      <c r="I97" s="29"/>
      <c r="J97" s="29"/>
      <c r="K97" s="29"/>
      <c r="L97" s="29"/>
      <c r="M97" s="2"/>
      <c r="N97" s="2"/>
      <c r="O97" s="2"/>
      <c r="P97" s="2"/>
      <c r="Q97" s="2"/>
      <c r="R97" s="2"/>
    </row>
    <row r="98" spans="1:18" ht="21" x14ac:dyDescent="0.65">
      <c r="A98" s="43">
        <v>0.94</v>
      </c>
      <c r="B98" s="46">
        <f t="shared" si="8"/>
        <v>0.97593814907066112</v>
      </c>
      <c r="C98" s="44">
        <v>81.325183379500714</v>
      </c>
      <c r="D98" s="41">
        <f t="shared" si="9"/>
        <v>789.05637584436431</v>
      </c>
      <c r="E98" s="41">
        <f t="shared" si="10"/>
        <v>304.7834451049564</v>
      </c>
      <c r="F98" s="45">
        <f t="shared" si="11"/>
        <v>0</v>
      </c>
      <c r="H98" s="29"/>
      <c r="I98" s="29"/>
      <c r="J98" s="29"/>
      <c r="K98" s="29"/>
      <c r="L98" s="29"/>
      <c r="M98" s="2"/>
      <c r="N98" s="2"/>
      <c r="O98" s="2"/>
      <c r="P98" s="2"/>
      <c r="Q98" s="2"/>
      <c r="R98" s="2"/>
    </row>
    <row r="99" spans="1:18" ht="21" x14ac:dyDescent="0.65">
      <c r="A99" s="43">
        <v>0.95</v>
      </c>
      <c r="B99" s="46">
        <f t="shared" si="8"/>
        <v>0.98009031841220495</v>
      </c>
      <c r="C99" s="44">
        <v>81.11786788167845</v>
      </c>
      <c r="D99" s="41">
        <f t="shared" si="9"/>
        <v>784.07225472976404</v>
      </c>
      <c r="E99" s="41">
        <f t="shared" si="10"/>
        <v>302.62716013448579</v>
      </c>
      <c r="F99" s="45">
        <f t="shared" si="11"/>
        <v>0</v>
      </c>
      <c r="H99" s="29"/>
      <c r="I99" s="29"/>
      <c r="J99" s="29"/>
      <c r="K99" s="29"/>
      <c r="L99" s="29"/>
      <c r="M99" s="2"/>
      <c r="N99" s="2"/>
      <c r="O99" s="2"/>
      <c r="P99" s="2"/>
      <c r="Q99" s="2"/>
      <c r="R99" s="2"/>
    </row>
    <row r="100" spans="1:18" ht="21" x14ac:dyDescent="0.65">
      <c r="A100" s="43">
        <v>0.96</v>
      </c>
      <c r="B100" s="46">
        <f t="shared" ref="B100:B104" si="12">+A100*D100/$E$1</f>
        <v>0.98418434194933235</v>
      </c>
      <c r="C100" s="44">
        <v>80.911940566805882</v>
      </c>
      <c r="D100" s="41">
        <f t="shared" ref="D100:D104" si="13">10^($I$4-$J$4/(C100+$K$4))</f>
        <v>779.1459373765548</v>
      </c>
      <c r="E100" s="41">
        <f t="shared" si="10"/>
        <v>300.49750296270543</v>
      </c>
      <c r="F100" s="45">
        <f t="shared" ref="F100:F104" si="14">+A100*D100+(1-A100)*E100-$E$1</f>
        <v>0</v>
      </c>
      <c r="H100" s="29"/>
      <c r="I100" s="29"/>
      <c r="J100" s="29"/>
      <c r="K100" s="29"/>
      <c r="L100" s="29"/>
      <c r="M100" s="2"/>
      <c r="N100" s="2"/>
      <c r="O100" s="2"/>
      <c r="P100" s="2"/>
      <c r="Q100" s="2"/>
      <c r="R100" s="2"/>
    </row>
    <row r="101" spans="1:18" ht="21" x14ac:dyDescent="0.65">
      <c r="A101" s="43">
        <v>0.97</v>
      </c>
      <c r="B101" s="46">
        <f t="shared" si="12"/>
        <v>0.98822128886316141</v>
      </c>
      <c r="C101" s="44">
        <v>80.707385583649497</v>
      </c>
      <c r="D101" s="41">
        <f t="shared" si="13"/>
        <v>774.2764737484564</v>
      </c>
      <c r="E101" s="41">
        <f t="shared" si="10"/>
        <v>298.39401546654534</v>
      </c>
      <c r="F101" s="45">
        <f t="shared" si="14"/>
        <v>-1.0231815394945443E-12</v>
      </c>
      <c r="H101" s="29"/>
      <c r="I101" s="29"/>
      <c r="J101" s="29"/>
      <c r="K101" s="29"/>
      <c r="L101" s="29"/>
      <c r="M101" s="2"/>
      <c r="N101" s="2"/>
      <c r="O101" s="2"/>
      <c r="P101" s="2"/>
      <c r="Q101" s="2"/>
      <c r="R101" s="2"/>
    </row>
    <row r="102" spans="1:18" ht="21" x14ac:dyDescent="0.65">
      <c r="A102" s="43">
        <v>0.98</v>
      </c>
      <c r="B102" s="46">
        <f t="shared" si="12"/>
        <v>0.99220220396117387</v>
      </c>
      <c r="C102" s="44">
        <v>80.504187327583125</v>
      </c>
      <c r="D102" s="41">
        <f t="shared" si="13"/>
        <v>769.46293368417571</v>
      </c>
      <c r="E102" s="41">
        <f t="shared" si="10"/>
        <v>296.31624947539063</v>
      </c>
      <c r="F102" s="45">
        <f t="shared" si="14"/>
        <v>0</v>
      </c>
      <c r="H102" s="29"/>
      <c r="I102" s="29"/>
      <c r="J102" s="29"/>
      <c r="K102" s="29"/>
      <c r="L102" s="29"/>
      <c r="M102" s="2"/>
      <c r="N102" s="2"/>
      <c r="O102" s="2"/>
      <c r="P102" s="2"/>
      <c r="Q102" s="2"/>
      <c r="R102" s="2"/>
    </row>
    <row r="103" spans="1:18" ht="21" x14ac:dyDescent="0.65">
      <c r="A103" s="43">
        <v>0.99</v>
      </c>
      <c r="B103" s="46">
        <f t="shared" si="12"/>
        <v>0.99612810833333465</v>
      </c>
      <c r="C103" s="44">
        <v>80.302330435803199</v>
      </c>
      <c r="D103" s="41">
        <f t="shared" si="13"/>
        <v>764.70440639730748</v>
      </c>
      <c r="E103" s="41">
        <f t="shared" si="10"/>
        <v>294.26376651224075</v>
      </c>
      <c r="F103" s="45">
        <f t="shared" si="14"/>
        <v>-1.543185135233216E-9</v>
      </c>
      <c r="H103" s="29"/>
      <c r="I103" s="29"/>
      <c r="J103" s="29"/>
      <c r="K103" s="29"/>
      <c r="L103" s="29"/>
      <c r="M103" s="2"/>
      <c r="N103" s="2"/>
      <c r="O103" s="2"/>
      <c r="P103" s="2"/>
      <c r="Q103" s="2"/>
      <c r="R103" s="2"/>
    </row>
    <row r="104" spans="1:18" ht="21" x14ac:dyDescent="0.65">
      <c r="A104" s="43">
        <v>1</v>
      </c>
      <c r="B104" s="46">
        <f t="shared" si="12"/>
        <v>0.99999930379029689</v>
      </c>
      <c r="C104" s="44">
        <v>80.101777174105038</v>
      </c>
      <c r="D104" s="41">
        <f t="shared" si="13"/>
        <v>759.99947088062561</v>
      </c>
      <c r="E104" s="41">
        <f t="shared" si="10"/>
        <v>292.23590957756312</v>
      </c>
      <c r="F104" s="45">
        <f t="shared" si="14"/>
        <v>-5.291193743914846E-4</v>
      </c>
      <c r="H104" s="29"/>
      <c r="I104" s="29"/>
      <c r="J104" s="29"/>
      <c r="K104" s="29"/>
      <c r="L104" s="29"/>
      <c r="M104" s="2"/>
      <c r="N104" s="2"/>
      <c r="O104" s="2"/>
      <c r="P104" s="2"/>
      <c r="Q104" s="2"/>
      <c r="R104" s="2"/>
    </row>
    <row r="105" spans="1:18" ht="21" x14ac:dyDescent="0.65">
      <c r="A105" s="2"/>
      <c r="B105" s="2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"/>
      <c r="N105" s="2"/>
      <c r="O105" s="2"/>
      <c r="P105" s="2"/>
      <c r="Q105" s="2"/>
      <c r="R105" s="2"/>
    </row>
    <row r="106" spans="1:18" ht="21" x14ac:dyDescent="0.65">
      <c r="A106" s="2"/>
      <c r="B106" s="2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"/>
      <c r="N106" s="2"/>
      <c r="O106" s="2"/>
      <c r="P106" s="2"/>
      <c r="Q106" s="2"/>
      <c r="R106" s="2"/>
    </row>
    <row r="107" spans="1:18" ht="21" x14ac:dyDescent="0.6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21" x14ac:dyDescent="0.6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3648-7613-40AE-8974-992FD1CACC83}">
  <sheetPr>
    <pageSetUpPr fitToPage="1"/>
  </sheetPr>
  <dimension ref="A1:V30"/>
  <sheetViews>
    <sheetView showGridLines="0" tabSelected="1" zoomScale="70" zoomScaleNormal="70" workbookViewId="0">
      <selection activeCell="C12" sqref="C12"/>
    </sheetView>
  </sheetViews>
  <sheetFormatPr defaultRowHeight="14.25" x14ac:dyDescent="0.45"/>
  <cols>
    <col min="1" max="1" width="7.53125" customWidth="1"/>
    <col min="2" max="2" width="8" customWidth="1"/>
    <col min="3" max="3" width="12.33203125" customWidth="1"/>
    <col min="4" max="4" width="6.33203125" customWidth="1"/>
    <col min="5" max="5" width="5.6640625" customWidth="1"/>
    <col min="6" max="6" width="7.33203125" customWidth="1"/>
    <col min="7" max="7" width="8.86328125" customWidth="1"/>
    <col min="8" max="8" width="5.53125" customWidth="1"/>
    <col min="9" max="9" width="9.1328125" customWidth="1"/>
    <col min="10" max="10" width="9.53125" customWidth="1"/>
    <col min="11" max="11" width="12.1328125" customWidth="1"/>
    <col min="12" max="12" width="12.46484375" customWidth="1"/>
    <col min="13" max="13" width="13.1328125" customWidth="1"/>
    <col min="14" max="14" width="12.46484375" customWidth="1"/>
    <col min="15" max="16" width="15.6640625" customWidth="1"/>
    <col min="17" max="17" width="21.46484375" bestFit="1" customWidth="1"/>
    <col min="18" max="18" width="17" customWidth="1"/>
    <col min="19" max="19" width="14.1328125" customWidth="1"/>
    <col min="20" max="20" width="15.6640625" customWidth="1"/>
    <col min="21" max="21" width="11.33203125" customWidth="1"/>
  </cols>
  <sheetData>
    <row r="1" spans="1:22" ht="25.9" thickBot="1" x14ac:dyDescent="0.8">
      <c r="A1" s="72" t="s">
        <v>15</v>
      </c>
    </row>
    <row r="2" spans="1:22" ht="26.25" thickTop="1" thickBot="1" x14ac:dyDescent="0.8">
      <c r="A2" s="72" t="s">
        <v>69</v>
      </c>
      <c r="B2" s="3"/>
      <c r="C2" s="2"/>
      <c r="D2" s="2"/>
      <c r="E2" s="2"/>
      <c r="F2" s="2"/>
      <c r="G2" s="2"/>
      <c r="H2" s="2"/>
      <c r="J2" s="123" t="s">
        <v>61</v>
      </c>
      <c r="K2" s="124"/>
      <c r="L2" s="4"/>
      <c r="M2" s="135" t="s">
        <v>53</v>
      </c>
      <c r="N2" s="136"/>
      <c r="Q2" s="2"/>
      <c r="R2" s="2"/>
    </row>
    <row r="3" spans="1:22" ht="21.75" thickTop="1" thickBot="1" x14ac:dyDescent="0.7">
      <c r="A3" s="2"/>
      <c r="B3" s="5"/>
      <c r="C3" s="2"/>
      <c r="D3" s="2"/>
      <c r="E3" s="2"/>
      <c r="F3" s="2"/>
      <c r="G3" s="6"/>
      <c r="H3" s="22"/>
      <c r="I3" s="20"/>
      <c r="J3" s="107" t="s">
        <v>62</v>
      </c>
      <c r="K3" s="108"/>
      <c r="L3" s="4"/>
      <c r="M3" s="110" t="s">
        <v>45</v>
      </c>
      <c r="N3" s="111"/>
      <c r="Q3" s="2"/>
      <c r="R3" s="2"/>
    </row>
    <row r="4" spans="1:22" ht="21.75" thickTop="1" thickBot="1" x14ac:dyDescent="0.7">
      <c r="A4" s="3"/>
      <c r="B4" s="3"/>
      <c r="C4" s="2"/>
      <c r="D4" s="2"/>
      <c r="E4" s="81"/>
      <c r="F4" s="82"/>
      <c r="G4" s="82"/>
      <c r="H4" s="83"/>
      <c r="I4" s="7"/>
      <c r="J4" s="8"/>
      <c r="K4" s="2"/>
      <c r="L4" s="2"/>
      <c r="M4" s="110" t="s">
        <v>37</v>
      </c>
      <c r="N4" s="111"/>
      <c r="Q4" s="2"/>
      <c r="R4" s="2"/>
    </row>
    <row r="5" spans="1:22" ht="24.75" thickTop="1" thickBot="1" x14ac:dyDescent="0.9">
      <c r="B5" s="118" t="s">
        <v>57</v>
      </c>
      <c r="C5" s="119"/>
      <c r="D5" s="2"/>
      <c r="E5" s="84"/>
      <c r="F5" s="121" t="s">
        <v>59</v>
      </c>
      <c r="G5" s="122"/>
      <c r="H5" s="85"/>
      <c r="I5" s="7"/>
      <c r="J5" s="59" t="s">
        <v>34</v>
      </c>
      <c r="K5" s="60"/>
      <c r="L5" s="2"/>
      <c r="M5" s="110" t="s">
        <v>12</v>
      </c>
      <c r="N5" s="111"/>
      <c r="Q5" s="2"/>
      <c r="R5" s="2"/>
    </row>
    <row r="6" spans="1:22" ht="24.75" thickTop="1" thickBot="1" x14ac:dyDescent="0.9">
      <c r="B6" s="102" t="s">
        <v>58</v>
      </c>
      <c r="C6" s="120"/>
      <c r="D6" s="19"/>
      <c r="E6" s="84"/>
      <c r="F6" s="102" t="s">
        <v>60</v>
      </c>
      <c r="G6" s="103"/>
      <c r="H6" s="86"/>
      <c r="I6" s="7"/>
      <c r="J6" s="61" t="s">
        <v>35</v>
      </c>
      <c r="K6" s="62"/>
      <c r="L6" s="2"/>
      <c r="M6" s="110" t="s">
        <v>13</v>
      </c>
      <c r="N6" s="111"/>
      <c r="Q6" s="2"/>
      <c r="R6" s="2"/>
    </row>
    <row r="7" spans="1:22" ht="21.75" thickTop="1" thickBot="1" x14ac:dyDescent="0.7">
      <c r="A7" s="7"/>
      <c r="B7" s="3"/>
      <c r="C7" s="2"/>
      <c r="D7" s="2"/>
      <c r="E7" s="87"/>
      <c r="F7" s="88"/>
      <c r="G7" s="89"/>
      <c r="H7" s="90"/>
      <c r="I7" s="2"/>
      <c r="J7" s="9"/>
      <c r="K7" s="2"/>
      <c r="L7" s="2"/>
      <c r="M7" s="58" t="s">
        <v>14</v>
      </c>
      <c r="N7" s="112"/>
      <c r="Q7" s="2"/>
      <c r="R7" s="2"/>
    </row>
    <row r="8" spans="1:22" ht="21.75" thickTop="1" thickBot="1" x14ac:dyDescent="0.7">
      <c r="D8" s="17"/>
      <c r="E8" s="17"/>
      <c r="F8" s="2"/>
      <c r="G8" s="10"/>
      <c r="H8" s="16"/>
      <c r="J8" s="123" t="s">
        <v>63</v>
      </c>
      <c r="K8" s="124"/>
      <c r="L8" s="2"/>
      <c r="M8" s="2"/>
      <c r="N8" s="2"/>
      <c r="O8" s="2"/>
      <c r="P8" s="2"/>
      <c r="Q8" s="2"/>
      <c r="R8" s="2"/>
    </row>
    <row r="9" spans="1:22" ht="21.75" thickTop="1" thickBot="1" x14ac:dyDescent="0.7">
      <c r="A9" s="144" t="s">
        <v>86</v>
      </c>
      <c r="B9" s="145"/>
      <c r="C9" s="17"/>
      <c r="D9" s="18"/>
      <c r="E9" s="18"/>
      <c r="F9" s="2"/>
      <c r="G9" s="2"/>
      <c r="H9" s="23"/>
      <c r="I9" s="21"/>
      <c r="J9" s="107" t="s">
        <v>64</v>
      </c>
      <c r="K9" s="108"/>
      <c r="L9" s="2"/>
      <c r="M9" s="2"/>
      <c r="N9" s="2"/>
      <c r="O9" s="143"/>
      <c r="P9" s="143"/>
      <c r="Q9" s="18"/>
      <c r="R9" s="143"/>
      <c r="S9" s="143"/>
    </row>
    <row r="10" spans="1:22" ht="21.75" thickTop="1" thickBot="1" x14ac:dyDescent="0.7">
      <c r="A10" s="125" t="s">
        <v>88</v>
      </c>
      <c r="B10" s="126"/>
      <c r="C10" s="18"/>
      <c r="D10" s="18"/>
      <c r="E10" s="18"/>
      <c r="F10" s="2"/>
      <c r="G10" s="2"/>
      <c r="H10" s="2"/>
      <c r="I10" s="7"/>
      <c r="J10" s="8"/>
      <c r="K10" s="2"/>
      <c r="L10" s="2"/>
      <c r="M10" s="132" t="s">
        <v>0</v>
      </c>
      <c r="N10" s="133"/>
      <c r="O10" s="133"/>
      <c r="P10" s="134"/>
      <c r="Q10" s="18"/>
      <c r="R10" s="98"/>
      <c r="S10" s="131"/>
    </row>
    <row r="11" spans="1:22" ht="21.75" thickTop="1" thickBot="1" x14ac:dyDescent="0.7">
      <c r="A11" s="127" t="s">
        <v>87</v>
      </c>
      <c r="B11" s="128"/>
      <c r="E11" s="68" t="s">
        <v>55</v>
      </c>
      <c r="F11" s="69"/>
      <c r="G11" s="77"/>
      <c r="H11" s="69" t="s">
        <v>54</v>
      </c>
      <c r="I11" s="69"/>
      <c r="J11" s="78"/>
      <c r="L11" s="2"/>
      <c r="M11" s="25"/>
      <c r="N11" s="24" t="s">
        <v>1</v>
      </c>
      <c r="O11" s="24" t="s">
        <v>2</v>
      </c>
      <c r="P11" s="26" t="s">
        <v>3</v>
      </c>
      <c r="Q11" s="18"/>
      <c r="R11" s="98"/>
      <c r="S11" s="131"/>
    </row>
    <row r="12" spans="1:22" ht="24.75" thickTop="1" thickBot="1" x14ac:dyDescent="0.7">
      <c r="A12" s="129" t="s">
        <v>72</v>
      </c>
      <c r="B12" s="130"/>
      <c r="E12" s="70" t="s">
        <v>56</v>
      </c>
      <c r="F12" s="71"/>
      <c r="G12" s="79"/>
      <c r="H12" s="71" t="s">
        <v>65</v>
      </c>
      <c r="I12" s="71"/>
      <c r="J12" s="80"/>
      <c r="L12" s="2"/>
      <c r="M12" s="35" t="s">
        <v>4</v>
      </c>
      <c r="N12" s="24">
        <v>6.8927199999999997</v>
      </c>
      <c r="O12" s="24">
        <v>1203.5309999999999</v>
      </c>
      <c r="P12" s="26">
        <v>219.88800000000001</v>
      </c>
      <c r="Q12" s="18"/>
      <c r="R12" s="74"/>
      <c r="S12" s="74"/>
      <c r="U12" s="54"/>
    </row>
    <row r="13" spans="1:22" ht="21.75" thickTop="1" thickBot="1" x14ac:dyDescent="0.7">
      <c r="L13" s="2"/>
      <c r="M13" s="53" t="s">
        <v>5</v>
      </c>
      <c r="N13" s="27">
        <v>6.9580500000000001</v>
      </c>
      <c r="O13" s="27">
        <v>1346.7729999999999</v>
      </c>
      <c r="P13" s="28">
        <v>219.69300000000001</v>
      </c>
      <c r="Q13" s="18"/>
      <c r="R13" s="74"/>
      <c r="S13" s="75"/>
      <c r="U13" s="54"/>
    </row>
    <row r="14" spans="1:22" ht="21.4" thickTop="1" x14ac:dyDescent="0.65">
      <c r="L14" s="2"/>
      <c r="M14" s="2"/>
      <c r="N14" s="2"/>
      <c r="O14" s="74"/>
      <c r="P14" s="74"/>
      <c r="Q14" s="18"/>
      <c r="R14" s="74"/>
      <c r="S14" s="75"/>
      <c r="T14" s="18"/>
      <c r="U14" s="18"/>
      <c r="V14" s="1"/>
    </row>
    <row r="15" spans="1:22" ht="21" x14ac:dyDescent="0.65">
      <c r="A15" s="2"/>
      <c r="C15" s="2"/>
      <c r="D15" s="2"/>
      <c r="E15" s="2"/>
      <c r="J15" s="13"/>
      <c r="K15" s="8"/>
      <c r="L15" s="2"/>
      <c r="M15" s="2"/>
      <c r="N15" s="2"/>
      <c r="O15" s="73"/>
      <c r="P15" s="76"/>
      <c r="Q15" s="18"/>
      <c r="R15" s="54"/>
      <c r="S15" s="54"/>
      <c r="T15" s="18"/>
      <c r="U15" s="18"/>
      <c r="V15" s="1"/>
    </row>
    <row r="16" spans="1:22" ht="21" x14ac:dyDescent="0.65">
      <c r="A16" s="2"/>
      <c r="C16" s="2"/>
      <c r="D16" s="2"/>
      <c r="E16" s="2"/>
      <c r="J16" s="14"/>
      <c r="K16" s="15"/>
      <c r="L16" s="2"/>
      <c r="M16" s="2"/>
      <c r="N16" s="2"/>
      <c r="O16" s="73"/>
      <c r="P16" s="76"/>
      <c r="Q16" s="18"/>
      <c r="R16" s="54"/>
      <c r="S16" s="54"/>
      <c r="T16" s="54"/>
      <c r="U16" s="54"/>
      <c r="V16" s="1"/>
    </row>
    <row r="17" spans="1:22" ht="21" x14ac:dyDescent="0.65">
      <c r="A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T17" s="54"/>
      <c r="U17" s="54"/>
      <c r="V17" s="1"/>
    </row>
    <row r="18" spans="1:22" ht="21" x14ac:dyDescent="0.65">
      <c r="L18" s="2"/>
      <c r="M18" s="2"/>
      <c r="N18" s="2"/>
      <c r="T18" s="2"/>
      <c r="U18" s="2"/>
    </row>
    <row r="19" spans="1:22" ht="21" x14ac:dyDescent="0.6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T19" s="2"/>
      <c r="U19" s="2"/>
    </row>
    <row r="20" spans="1:22" ht="21" x14ac:dyDescent="0.6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T20" s="2"/>
      <c r="U20" s="2"/>
    </row>
    <row r="21" spans="1:22" ht="21" x14ac:dyDescent="0.6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T21" s="2"/>
      <c r="U21" s="2"/>
    </row>
    <row r="22" spans="1:22" ht="21" x14ac:dyDescent="0.6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T22" s="2"/>
      <c r="U22" s="2"/>
    </row>
    <row r="23" spans="1:22" ht="21" x14ac:dyDescent="0.6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T23" s="2"/>
      <c r="U23" s="2"/>
    </row>
    <row r="24" spans="1:22" ht="21" x14ac:dyDescent="0.6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T24" s="2"/>
      <c r="U24" s="2"/>
    </row>
    <row r="25" spans="1:22" ht="21" x14ac:dyDescent="0.6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T25" s="2"/>
      <c r="U25" s="2"/>
    </row>
    <row r="26" spans="1:22" ht="21" x14ac:dyDescent="0.6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T26" s="2"/>
      <c r="U26" s="2"/>
    </row>
    <row r="27" spans="1:22" ht="21" x14ac:dyDescent="0.6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2" ht="21" x14ac:dyDescent="0.6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2" ht="21" x14ac:dyDescent="0.6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2" ht="21" x14ac:dyDescent="0.65">
      <c r="A30" s="11"/>
      <c r="K30" s="2"/>
    </row>
  </sheetData>
  <mergeCells count="4">
    <mergeCell ref="M2:N2"/>
    <mergeCell ref="O9:P9"/>
    <mergeCell ref="R9:S9"/>
    <mergeCell ref="M10:P10"/>
  </mergeCells>
  <pageMargins left="0.7" right="0.7" top="0.75" bottom="0.75" header="0.3" footer="0.3"/>
  <pageSetup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1-Stage</vt:lpstr>
      <vt:lpstr>Simple</vt:lpstr>
      <vt:lpstr>VLE</vt:lpstr>
      <vt:lpstr>1-Stage DIY</vt:lpstr>
      <vt:lpstr>XY</vt:lpstr>
      <vt:lpstr>TXY</vt:lpstr>
      <vt:lpstr>Blank XY</vt:lpstr>
      <vt:lpstr>Blank TXY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alane</cp:lastModifiedBy>
  <cp:lastPrinted>2016-12-07T02:47:59Z</cp:lastPrinted>
  <dcterms:created xsi:type="dcterms:W3CDTF">2013-01-13T02:51:17Z</dcterms:created>
  <dcterms:modified xsi:type="dcterms:W3CDTF">2020-04-28T19:59:38Z</dcterms:modified>
</cp:coreProperties>
</file>