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anl\Desktop\XCell\book\"/>
    </mc:Choice>
  </mc:AlternateContent>
  <xr:revisionPtr revIDLastSave="0" documentId="13_ncr:1_{23E0440B-9444-44AF-B291-DD7FFBF3889A}" xr6:coauthVersionLast="47" xr6:coauthVersionMax="47" xr10:uidLastSave="{00000000-0000-0000-0000-000000000000}"/>
  <bookViews>
    <workbookView xWindow="-120" yWindow="-120" windowWidth="29040" windowHeight="15720" tabRatio="862" xr2:uid="{00000000-000D-0000-FFFF-FFFF00000000}"/>
  </bookViews>
  <sheets>
    <sheet name="1-Stage" sheetId="19" r:id="rId1"/>
    <sheet name="xy" sheetId="4" r:id="rId2"/>
    <sheet name="Txy" sheetId="5" r:id="rId3"/>
    <sheet name="VLE" sheetId="1" r:id="rId4"/>
    <sheet name="1-Stage DIY" sheetId="25" r:id="rId5"/>
  </sheets>
  <definedNames>
    <definedName name="solver_adj" localSheetId="0" hidden="1">'1-Stage'!$I$2:$I$4,'1-Stage'!$I$9:$I$11,'1-Stage'!$F$6</definedName>
    <definedName name="solver_adj" localSheetId="4" hidden="1">'1-Stage DIY'!$I$2:$I$4,'1-Stage DIY'!$I$9:$I$11,'1-Stage DIY'!$F$6</definedName>
    <definedName name="solver_adj" localSheetId="3" hidden="1">VLE!$C$4:$C$104</definedName>
    <definedName name="solver_cvg" localSheetId="0" hidden="1">0.0001</definedName>
    <definedName name="solver_cvg" localSheetId="4" hidden="1">0.0001</definedName>
    <definedName name="solver_cvg" localSheetId="3" hidden="1">0.0001</definedName>
    <definedName name="solver_drv" localSheetId="0" hidden="1">1</definedName>
    <definedName name="solver_drv" localSheetId="4" hidden="1">1</definedName>
    <definedName name="solver_drv" localSheetId="3" hidden="1">1</definedName>
    <definedName name="solver_eng" localSheetId="0" hidden="1">1</definedName>
    <definedName name="solver_eng" localSheetId="4" hidden="1">1</definedName>
    <definedName name="solver_eng" localSheetId="3" hidden="1">1</definedName>
    <definedName name="solver_est" localSheetId="0" hidden="1">1</definedName>
    <definedName name="solver_est" localSheetId="4" hidden="1">1</definedName>
    <definedName name="solver_est" localSheetId="3" hidden="1">1</definedName>
    <definedName name="solver_itr" localSheetId="0" hidden="1">2147483647</definedName>
    <definedName name="solver_itr" localSheetId="4" hidden="1">2147483647</definedName>
    <definedName name="solver_itr" localSheetId="3" hidden="1">2147483647</definedName>
    <definedName name="solver_lhs1" localSheetId="0" hidden="1">'1-Stage'!$L$4:$L$9</definedName>
    <definedName name="solver_lhs1" localSheetId="4" hidden="1">'1-Stage DIY'!$L$4:$L$9</definedName>
    <definedName name="solver_lhs1" localSheetId="3" hidden="1">VLE!$F$5:$F$104</definedName>
    <definedName name="solver_lhs2" localSheetId="0" hidden="1">'1-Stage'!$D$3</definedName>
    <definedName name="solver_lhs2" localSheetId="4" hidden="1">'1-Stage DIY'!$D$3</definedName>
    <definedName name="solver_lhs3" localSheetId="0" hidden="1">'1-Stage'!$L$6</definedName>
    <definedName name="solver_lhs3" localSheetId="4" hidden="1">'1-Stage DIY'!$L$6</definedName>
    <definedName name="solver_lhs4" localSheetId="0" hidden="1">'1-Stage'!$L$6</definedName>
    <definedName name="solver_lhs4" localSheetId="4" hidden="1">'1-Stage DIY'!$L$6</definedName>
    <definedName name="solver_mip" localSheetId="0" hidden="1">2147483647</definedName>
    <definedName name="solver_mip" localSheetId="4" hidden="1">2147483647</definedName>
    <definedName name="solver_mip" localSheetId="3" hidden="1">2147483647</definedName>
    <definedName name="solver_mni" localSheetId="0" hidden="1">30</definedName>
    <definedName name="solver_mni" localSheetId="4" hidden="1">30</definedName>
    <definedName name="solver_mni" localSheetId="3" hidden="1">30</definedName>
    <definedName name="solver_mrt" localSheetId="0" hidden="1">0.075</definedName>
    <definedName name="solver_mrt" localSheetId="4" hidden="1">0.075</definedName>
    <definedName name="solver_mrt" localSheetId="3" hidden="1">0.075</definedName>
    <definedName name="solver_msl" localSheetId="0" hidden="1">2</definedName>
    <definedName name="solver_msl" localSheetId="4" hidden="1">2</definedName>
    <definedName name="solver_msl" localSheetId="3" hidden="1">2</definedName>
    <definedName name="solver_neg" localSheetId="0" hidden="1">2</definedName>
    <definedName name="solver_neg" localSheetId="4" hidden="1">2</definedName>
    <definedName name="solver_neg" localSheetId="3" hidden="1">1</definedName>
    <definedName name="solver_nod" localSheetId="0" hidden="1">2147483647</definedName>
    <definedName name="solver_nod" localSheetId="4" hidden="1">2147483647</definedName>
    <definedName name="solver_nod" localSheetId="3" hidden="1">2147483647</definedName>
    <definedName name="solver_num" localSheetId="0" hidden="1">1</definedName>
    <definedName name="solver_num" localSheetId="4" hidden="1">1</definedName>
    <definedName name="solver_num" localSheetId="3" hidden="1">1</definedName>
    <definedName name="solver_nwt" localSheetId="0" hidden="1">1</definedName>
    <definedName name="solver_nwt" localSheetId="4" hidden="1">1</definedName>
    <definedName name="solver_nwt" localSheetId="3" hidden="1">1</definedName>
    <definedName name="solver_opt" localSheetId="0" hidden="1">'1-Stage'!$L$3</definedName>
    <definedName name="solver_opt" localSheetId="4" hidden="1">'1-Stage DIY'!$L$3</definedName>
    <definedName name="solver_opt" localSheetId="3" hidden="1">VLE!$F$4</definedName>
    <definedName name="solver_pre" localSheetId="0" hidden="1">0.000001</definedName>
    <definedName name="solver_pre" localSheetId="4" hidden="1">0.000001</definedName>
    <definedName name="solver_pre" localSheetId="3" hidden="1">0.000001</definedName>
    <definedName name="solver_rbv" localSheetId="0" hidden="1">1</definedName>
    <definedName name="solver_rbv" localSheetId="4" hidden="1">1</definedName>
    <definedName name="solver_rbv" localSheetId="3" hidden="1">1</definedName>
    <definedName name="solver_rel1" localSheetId="0" hidden="1">2</definedName>
    <definedName name="solver_rel1" localSheetId="4" hidden="1">2</definedName>
    <definedName name="solver_rel1" localSheetId="3" hidden="1">2</definedName>
    <definedName name="solver_rel2" localSheetId="0" hidden="1">2</definedName>
    <definedName name="solver_rel2" localSheetId="4" hidden="1">2</definedName>
    <definedName name="solver_rel3" localSheetId="0" hidden="1">2</definedName>
    <definedName name="solver_rel3" localSheetId="4" hidden="1">2</definedName>
    <definedName name="solver_rel4" localSheetId="0" hidden="1">2</definedName>
    <definedName name="solver_rel4" localSheetId="4" hidden="1">2</definedName>
    <definedName name="solver_rhs1" localSheetId="0" hidden="1">0</definedName>
    <definedName name="solver_rhs1" localSheetId="4" hidden="1">0</definedName>
    <definedName name="solver_rhs1" localSheetId="3" hidden="1">0</definedName>
    <definedName name="solver_rhs2" localSheetId="0" hidden="1">0</definedName>
    <definedName name="solver_rhs2" localSheetId="4" hidden="1">0</definedName>
    <definedName name="solver_rhs3" localSheetId="0" hidden="1">0</definedName>
    <definedName name="solver_rhs3" localSheetId="4" hidden="1">0</definedName>
    <definedName name="solver_rhs4" localSheetId="0" hidden="1">0</definedName>
    <definedName name="solver_rhs4" localSheetId="4" hidden="1">0</definedName>
    <definedName name="solver_rlx" localSheetId="0" hidden="1">2</definedName>
    <definedName name="solver_rlx" localSheetId="4" hidden="1">2</definedName>
    <definedName name="solver_rlx" localSheetId="3" hidden="1">2</definedName>
    <definedName name="solver_rsd" localSheetId="0" hidden="1">0</definedName>
    <definedName name="solver_rsd" localSheetId="4" hidden="1">0</definedName>
    <definedName name="solver_rsd" localSheetId="3" hidden="1">0</definedName>
    <definedName name="solver_scl" localSheetId="0" hidden="1">1</definedName>
    <definedName name="solver_scl" localSheetId="4" hidden="1">1</definedName>
    <definedName name="solver_scl" localSheetId="3" hidden="1">1</definedName>
    <definedName name="solver_sho" localSheetId="0" hidden="1">2</definedName>
    <definedName name="solver_sho" localSheetId="4" hidden="1">2</definedName>
    <definedName name="solver_sho" localSheetId="3" hidden="1">2</definedName>
    <definedName name="solver_ssz" localSheetId="0" hidden="1">100</definedName>
    <definedName name="solver_ssz" localSheetId="4" hidden="1">100</definedName>
    <definedName name="solver_ssz" localSheetId="3" hidden="1">100</definedName>
    <definedName name="solver_tim" localSheetId="0" hidden="1">2147483647</definedName>
    <definedName name="solver_tim" localSheetId="4" hidden="1">2147483647</definedName>
    <definedName name="solver_tim" localSheetId="3" hidden="1">2147483647</definedName>
    <definedName name="solver_tol" localSheetId="0" hidden="1">0.01</definedName>
    <definedName name="solver_tol" localSheetId="4" hidden="1">0.01</definedName>
    <definedName name="solver_tol" localSheetId="3" hidden="1">0.01</definedName>
    <definedName name="solver_typ" localSheetId="0" hidden="1">3</definedName>
    <definedName name="solver_typ" localSheetId="4" hidden="1">3</definedName>
    <definedName name="solver_typ" localSheetId="3" hidden="1">3</definedName>
    <definedName name="solver_val" localSheetId="0" hidden="1">0</definedName>
    <definedName name="solver_val" localSheetId="4" hidden="1">0</definedName>
    <definedName name="solver_val" localSheetId="3" hidden="1">0</definedName>
    <definedName name="solver_ver" localSheetId="0" hidden="1">3</definedName>
    <definedName name="solver_ver" localSheetId="4" hidden="1">3</definedName>
    <definedName name="solver_ver" localSheetId="3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7" i="19" l="1"/>
  <c r="M17" i="19"/>
  <c r="K19" i="19"/>
  <c r="K20" i="19" s="1"/>
  <c r="C19" i="19" s="1"/>
  <c r="D19" i="19" s="1"/>
  <c r="J19" i="19"/>
  <c r="J20" i="19" s="1"/>
  <c r="C18" i="19" s="1"/>
  <c r="D18" i="19" s="1"/>
  <c r="K17" i="19"/>
  <c r="J17" i="19"/>
  <c r="K18" i="19"/>
  <c r="J18" i="19"/>
  <c r="M19" i="19"/>
  <c r="L9" i="19"/>
  <c r="O26" i="25"/>
  <c r="O25" i="25"/>
  <c r="J18" i="1" l="1"/>
  <c r="J17" i="1"/>
  <c r="J21" i="1" l="1"/>
  <c r="J20" i="1"/>
  <c r="J14" i="1" l="1"/>
  <c r="J13" i="1"/>
  <c r="N19" i="19"/>
  <c r="N18" i="19"/>
  <c r="M18" i="19"/>
  <c r="E19" i="19"/>
  <c r="E18" i="19"/>
  <c r="L8" i="19"/>
  <c r="E17" i="19"/>
  <c r="L7" i="19"/>
  <c r="E16" i="19"/>
  <c r="L4" i="19"/>
  <c r="L3" i="19"/>
  <c r="I7" i="19"/>
  <c r="L6" i="19" s="1"/>
  <c r="I6" i="19"/>
  <c r="L5" i="19" s="1"/>
  <c r="O29" i="19"/>
  <c r="O28" i="19"/>
  <c r="N20" i="19" l="1"/>
  <c r="F19" i="19" s="1"/>
  <c r="G19" i="19" s="1"/>
  <c r="M20" i="19"/>
  <c r="F18" i="19" s="1"/>
  <c r="G18" i="19" s="1"/>
  <c r="D20" i="19"/>
  <c r="G16" i="19"/>
  <c r="G17" i="19"/>
  <c r="G20" i="19" l="1"/>
  <c r="D3" i="19" s="1"/>
  <c r="D5" i="1" l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E4" i="1"/>
  <c r="D4" i="1"/>
  <c r="F104" i="1" l="1"/>
  <c r="B104" i="1"/>
  <c r="F102" i="1"/>
  <c r="B102" i="1"/>
  <c r="F100" i="1"/>
  <c r="B100" i="1"/>
  <c r="F98" i="1"/>
  <c r="B98" i="1"/>
  <c r="F96" i="1"/>
  <c r="B96" i="1"/>
  <c r="F94" i="1"/>
  <c r="B94" i="1"/>
  <c r="F92" i="1"/>
  <c r="B92" i="1"/>
  <c r="F90" i="1"/>
  <c r="B90" i="1"/>
  <c r="F88" i="1"/>
  <c r="B88" i="1"/>
  <c r="F86" i="1"/>
  <c r="B86" i="1"/>
  <c r="F84" i="1"/>
  <c r="B84" i="1"/>
  <c r="F82" i="1"/>
  <c r="B82" i="1"/>
  <c r="F80" i="1"/>
  <c r="B80" i="1"/>
  <c r="F78" i="1"/>
  <c r="B78" i="1"/>
  <c r="F76" i="1"/>
  <c r="B76" i="1"/>
  <c r="F74" i="1"/>
  <c r="B74" i="1"/>
  <c r="F72" i="1"/>
  <c r="B72" i="1"/>
  <c r="F70" i="1"/>
  <c r="B70" i="1"/>
  <c r="F68" i="1"/>
  <c r="B68" i="1"/>
  <c r="F66" i="1"/>
  <c r="B66" i="1"/>
  <c r="F64" i="1"/>
  <c r="B64" i="1"/>
  <c r="F62" i="1"/>
  <c r="B62" i="1"/>
  <c r="F60" i="1"/>
  <c r="B60" i="1"/>
  <c r="F58" i="1"/>
  <c r="B58" i="1"/>
  <c r="F56" i="1"/>
  <c r="B56" i="1"/>
  <c r="F54" i="1"/>
  <c r="B54" i="1"/>
  <c r="F52" i="1"/>
  <c r="B52" i="1"/>
  <c r="F50" i="1"/>
  <c r="B50" i="1"/>
  <c r="F48" i="1"/>
  <c r="B48" i="1"/>
  <c r="F46" i="1"/>
  <c r="B46" i="1"/>
  <c r="F44" i="1"/>
  <c r="B44" i="1"/>
  <c r="F42" i="1"/>
  <c r="B42" i="1"/>
  <c r="F40" i="1"/>
  <c r="B40" i="1"/>
  <c r="F38" i="1"/>
  <c r="B38" i="1"/>
  <c r="F36" i="1"/>
  <c r="B36" i="1"/>
  <c r="F34" i="1"/>
  <c r="B34" i="1"/>
  <c r="F32" i="1"/>
  <c r="B32" i="1"/>
  <c r="F30" i="1"/>
  <c r="B30" i="1"/>
  <c r="F28" i="1"/>
  <c r="B28" i="1"/>
  <c r="F26" i="1"/>
  <c r="B26" i="1"/>
  <c r="F24" i="1"/>
  <c r="B24" i="1"/>
  <c r="F22" i="1"/>
  <c r="B22" i="1"/>
  <c r="F20" i="1"/>
  <c r="B20" i="1"/>
  <c r="F18" i="1"/>
  <c r="B18" i="1"/>
  <c r="F16" i="1"/>
  <c r="B16" i="1"/>
  <c r="F14" i="1"/>
  <c r="B14" i="1"/>
  <c r="F12" i="1"/>
  <c r="B12" i="1"/>
  <c r="F10" i="1"/>
  <c r="B10" i="1"/>
  <c r="F8" i="1"/>
  <c r="B8" i="1"/>
  <c r="F6" i="1"/>
  <c r="B6" i="1"/>
  <c r="B4" i="1"/>
  <c r="F4" i="1"/>
  <c r="F103" i="1"/>
  <c r="B103" i="1"/>
  <c r="F101" i="1"/>
  <c r="B101" i="1"/>
  <c r="F99" i="1"/>
  <c r="B99" i="1"/>
  <c r="F97" i="1"/>
  <c r="B97" i="1"/>
  <c r="F95" i="1"/>
  <c r="B95" i="1"/>
  <c r="F93" i="1"/>
  <c r="B93" i="1"/>
  <c r="F91" i="1"/>
  <c r="B91" i="1"/>
  <c r="F89" i="1"/>
  <c r="B89" i="1"/>
  <c r="F87" i="1"/>
  <c r="B87" i="1"/>
  <c r="F85" i="1"/>
  <c r="B85" i="1"/>
  <c r="F83" i="1"/>
  <c r="B83" i="1"/>
  <c r="F81" i="1"/>
  <c r="B81" i="1"/>
  <c r="F79" i="1"/>
  <c r="B79" i="1"/>
  <c r="F77" i="1"/>
  <c r="B77" i="1"/>
  <c r="F75" i="1"/>
  <c r="B75" i="1"/>
  <c r="F73" i="1"/>
  <c r="B73" i="1"/>
  <c r="F71" i="1"/>
  <c r="B71" i="1"/>
  <c r="F69" i="1"/>
  <c r="B69" i="1"/>
  <c r="F67" i="1"/>
  <c r="B67" i="1"/>
  <c r="F65" i="1"/>
  <c r="B65" i="1"/>
  <c r="F63" i="1"/>
  <c r="B63" i="1"/>
  <c r="F61" i="1"/>
  <c r="B61" i="1"/>
  <c r="F59" i="1"/>
  <c r="B59" i="1"/>
  <c r="F57" i="1"/>
  <c r="B57" i="1"/>
  <c r="F55" i="1"/>
  <c r="B55" i="1"/>
  <c r="F53" i="1"/>
  <c r="B53" i="1"/>
  <c r="F51" i="1"/>
  <c r="B51" i="1"/>
  <c r="F49" i="1"/>
  <c r="B49" i="1"/>
  <c r="F47" i="1"/>
  <c r="B47" i="1"/>
  <c r="F45" i="1"/>
  <c r="B45" i="1"/>
  <c r="F43" i="1"/>
  <c r="B43" i="1"/>
  <c r="F41" i="1"/>
  <c r="B41" i="1"/>
  <c r="F39" i="1"/>
  <c r="B39" i="1"/>
  <c r="F37" i="1"/>
  <c r="B37" i="1"/>
  <c r="F35" i="1"/>
  <c r="B35" i="1"/>
  <c r="F33" i="1"/>
  <c r="B33" i="1"/>
  <c r="F31" i="1"/>
  <c r="B31" i="1"/>
  <c r="F29" i="1"/>
  <c r="B29" i="1"/>
  <c r="F27" i="1"/>
  <c r="B27" i="1"/>
  <c r="F25" i="1"/>
  <c r="B25" i="1"/>
  <c r="F23" i="1"/>
  <c r="B23" i="1"/>
  <c r="F21" i="1"/>
  <c r="B21" i="1"/>
  <c r="F19" i="1"/>
  <c r="B19" i="1"/>
  <c r="F17" i="1"/>
  <c r="B17" i="1"/>
  <c r="F15" i="1"/>
  <c r="B15" i="1"/>
  <c r="F13" i="1"/>
  <c r="B13" i="1"/>
  <c r="F11" i="1"/>
  <c r="B11" i="1"/>
  <c r="F9" i="1"/>
  <c r="B9" i="1"/>
  <c r="F7" i="1"/>
  <c r="B7" i="1"/>
  <c r="F5" i="1"/>
  <c r="B5" i="1"/>
</calcChain>
</file>

<file path=xl/sharedStrings.xml><?xml version="1.0" encoding="utf-8"?>
<sst xmlns="http://schemas.openxmlformats.org/spreadsheetml/2006/main" count="205" uniqueCount="105">
  <si>
    <t>X</t>
  </si>
  <si>
    <t>Antoine Constants</t>
  </si>
  <si>
    <t>A</t>
  </si>
  <si>
    <t>B</t>
  </si>
  <si>
    <t>C</t>
  </si>
  <si>
    <t>Benzene</t>
  </si>
  <si>
    <t>Toluene</t>
  </si>
  <si>
    <t>T</t>
  </si>
  <si>
    <t>BP</t>
  </si>
  <si>
    <t>TXY Op Line</t>
  </si>
  <si>
    <t>X = Y Line</t>
  </si>
  <si>
    <t>Generation of XY and TXY Diagrams</t>
  </si>
  <si>
    <t>a</t>
  </si>
  <si>
    <t>b</t>
  </si>
  <si>
    <t>c</t>
  </si>
  <si>
    <t>d</t>
  </si>
  <si>
    <t>MW</t>
  </si>
  <si>
    <t>Enthalpy Table (ref: liquids at feed conditions)</t>
  </si>
  <si>
    <t>Species</t>
  </si>
  <si>
    <t>B (L)</t>
  </si>
  <si>
    <t>B (V)</t>
  </si>
  <si>
    <t>T (L)</t>
  </si>
  <si>
    <t>T (V)</t>
  </si>
  <si>
    <t>Ref State</t>
  </si>
  <si>
    <t>V (L/mol)</t>
  </si>
  <si>
    <t>H (kJ/mol)</t>
  </si>
  <si>
    <t>Total</t>
  </si>
  <si>
    <t>Enthalpy Calculations From Reference State</t>
  </si>
  <si>
    <t>---</t>
  </si>
  <si>
    <t>PS:</t>
  </si>
  <si>
    <t>OMB:</t>
  </si>
  <si>
    <t>B MB:</t>
  </si>
  <si>
    <t>Equil. B:</t>
  </si>
  <si>
    <t>Equil. T:</t>
  </si>
  <si>
    <t>P (mm Hg) =</t>
  </si>
  <si>
    <t>Benzene-Toluene Partial Evaporator</t>
  </si>
  <si>
    <t>x</t>
  </si>
  <si>
    <r>
      <t>K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=</t>
    </r>
  </si>
  <si>
    <r>
      <t>K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 =</t>
    </r>
  </si>
  <si>
    <r>
      <rPr>
        <sz val="16"/>
        <color theme="1"/>
        <rFont val="Symbol"/>
        <family val="1"/>
        <charset val="2"/>
      </rPr>
      <t>S</t>
    </r>
    <r>
      <rPr>
        <sz val="16"/>
        <color theme="1"/>
        <rFont val="Calibri"/>
        <family val="2"/>
        <scheme val="minor"/>
      </rPr>
      <t xml:space="preserve"> x:</t>
    </r>
  </si>
  <si>
    <r>
      <rPr>
        <sz val="16"/>
        <color theme="1"/>
        <rFont val="Symbol"/>
        <family val="1"/>
        <charset val="2"/>
      </rPr>
      <t>S</t>
    </r>
    <r>
      <rPr>
        <sz val="16"/>
        <color theme="1"/>
        <rFont val="Calibri"/>
        <family val="2"/>
        <scheme val="minor"/>
      </rPr>
      <t xml:space="preserve"> y:</t>
    </r>
  </si>
  <si>
    <r>
      <t>n</t>
    </r>
    <r>
      <rPr>
        <vertAlign val="subscript"/>
        <sz val="16"/>
        <color theme="1"/>
        <rFont val="Calibri"/>
        <family val="2"/>
        <scheme val="minor"/>
      </rPr>
      <t>in</t>
    </r>
    <r>
      <rPr>
        <sz val="16"/>
        <color theme="1"/>
        <rFont val="Calibri"/>
        <family val="2"/>
        <scheme val="minor"/>
      </rPr>
      <t xml:space="preserve"> (mol)</t>
    </r>
  </si>
  <si>
    <r>
      <t>H</t>
    </r>
    <r>
      <rPr>
        <vertAlign val="subscript"/>
        <sz val="16"/>
        <color theme="1"/>
        <rFont val="Calibri"/>
        <family val="2"/>
        <scheme val="minor"/>
      </rPr>
      <t>in</t>
    </r>
    <r>
      <rPr>
        <sz val="16"/>
        <color theme="1"/>
        <rFont val="Calibri"/>
        <family val="2"/>
        <scheme val="minor"/>
      </rPr>
      <t xml:space="preserve"> (kJ/mol)</t>
    </r>
  </si>
  <si>
    <r>
      <t>H</t>
    </r>
    <r>
      <rPr>
        <vertAlign val="subscript"/>
        <sz val="16"/>
        <color theme="1"/>
        <rFont val="Calibri"/>
        <family val="2"/>
        <scheme val="minor"/>
      </rPr>
      <t>in</t>
    </r>
    <r>
      <rPr>
        <sz val="16"/>
        <color theme="1"/>
        <rFont val="Calibri"/>
        <family val="2"/>
        <scheme val="minor"/>
      </rPr>
      <t xml:space="preserve"> (kJ)</t>
    </r>
  </si>
  <si>
    <r>
      <t>n</t>
    </r>
    <r>
      <rPr>
        <vertAlign val="subscript"/>
        <sz val="16"/>
        <color theme="1"/>
        <rFont val="Calibri"/>
        <family val="2"/>
        <scheme val="minor"/>
      </rPr>
      <t>out</t>
    </r>
    <r>
      <rPr>
        <sz val="16"/>
        <color theme="1"/>
        <rFont val="Calibri"/>
        <family val="2"/>
        <scheme val="minor"/>
      </rPr>
      <t xml:space="preserve"> (mol)</t>
    </r>
  </si>
  <si>
    <r>
      <t>H</t>
    </r>
    <r>
      <rPr>
        <vertAlign val="subscript"/>
        <sz val="16"/>
        <color theme="1"/>
        <rFont val="Calibri"/>
        <family val="2"/>
        <scheme val="minor"/>
      </rPr>
      <t>out</t>
    </r>
    <r>
      <rPr>
        <sz val="16"/>
        <color theme="1"/>
        <rFont val="Calibri"/>
        <family val="2"/>
        <scheme val="minor"/>
      </rPr>
      <t xml:space="preserve"> (kJ/mol)</t>
    </r>
  </si>
  <si>
    <r>
      <t>H</t>
    </r>
    <r>
      <rPr>
        <vertAlign val="subscript"/>
        <sz val="16"/>
        <color theme="1"/>
        <rFont val="Calibri"/>
        <family val="2"/>
        <scheme val="minor"/>
      </rPr>
      <t>out</t>
    </r>
    <r>
      <rPr>
        <sz val="16"/>
        <color theme="1"/>
        <rFont val="Calibri"/>
        <family val="2"/>
        <scheme val="minor"/>
      </rPr>
      <t xml:space="preserve"> (kJ)</t>
    </r>
  </si>
  <si>
    <r>
      <t>T</t>
    </r>
    <r>
      <rPr>
        <vertAlign val="subscript"/>
        <sz val="16"/>
        <color theme="1"/>
        <rFont val="Calibri"/>
        <family val="2"/>
        <scheme val="minor"/>
      </rPr>
      <t>F</t>
    </r>
    <r>
      <rPr>
        <sz val="16"/>
        <color theme="1"/>
        <rFont val="Calibri"/>
        <family val="2"/>
        <scheme val="minor"/>
      </rPr>
      <t xml:space="preserve"> - T</t>
    </r>
  </si>
  <si>
    <r>
      <t>T</t>
    </r>
    <r>
      <rPr>
        <vertAlign val="subscript"/>
        <sz val="16"/>
        <color theme="1"/>
        <rFont val="Calibri"/>
        <family val="2"/>
        <scheme val="minor"/>
      </rPr>
      <t>F</t>
    </r>
    <r>
      <rPr>
        <sz val="16"/>
        <color theme="1"/>
        <rFont val="Calibri"/>
        <family val="2"/>
        <scheme val="minor"/>
      </rPr>
      <t xml:space="preserve"> - T</t>
    </r>
    <r>
      <rPr>
        <vertAlign val="subscript"/>
        <sz val="16"/>
        <color theme="1"/>
        <rFont val="Calibri"/>
        <family val="2"/>
        <scheme val="minor"/>
      </rPr>
      <t>B</t>
    </r>
  </si>
  <si>
    <r>
      <rPr>
        <sz val="16"/>
        <color theme="1"/>
        <rFont val="Symbol"/>
        <family val="1"/>
        <charset val="2"/>
      </rPr>
      <t>D</t>
    </r>
    <r>
      <rPr>
        <sz val="16"/>
        <color theme="1"/>
        <rFont val="Calibri"/>
        <family val="2"/>
        <scheme val="minor"/>
      </rPr>
      <t>H</t>
    </r>
    <r>
      <rPr>
        <vertAlign val="subscript"/>
        <sz val="16"/>
        <color theme="1"/>
        <rFont val="Calibri"/>
        <family val="2"/>
        <scheme val="minor"/>
      </rPr>
      <t>V</t>
    </r>
  </si>
  <si>
    <r>
      <t>T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- T</t>
    </r>
  </si>
  <si>
    <r>
      <t>T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(</t>
    </r>
    <r>
      <rPr>
        <vertAlign val="superscript"/>
        <sz val="16"/>
        <color theme="1"/>
        <rFont val="Calibri"/>
        <family val="2"/>
        <scheme val="minor"/>
      </rPr>
      <t>o</t>
    </r>
    <r>
      <rPr>
        <sz val="16"/>
        <color theme="1"/>
        <rFont val="Calibri"/>
        <family val="2"/>
        <scheme val="minor"/>
      </rPr>
      <t>C)</t>
    </r>
  </si>
  <si>
    <r>
      <t>H</t>
    </r>
    <r>
      <rPr>
        <vertAlign val="subscript"/>
        <sz val="16"/>
        <color theme="1"/>
        <rFont val="Calibri"/>
        <family val="2"/>
        <scheme val="minor"/>
      </rPr>
      <t>vap</t>
    </r>
    <r>
      <rPr>
        <sz val="16"/>
        <color theme="1"/>
        <rFont val="Calibri"/>
        <family val="2"/>
        <scheme val="minor"/>
      </rPr>
      <t xml:space="preserve"> (kJ/mol)</t>
    </r>
  </si>
  <si>
    <r>
      <rPr>
        <sz val="16"/>
        <color theme="1"/>
        <rFont val="Symbol"/>
        <family val="1"/>
        <charset val="2"/>
      </rPr>
      <t>r</t>
    </r>
    <r>
      <rPr>
        <sz val="16"/>
        <color theme="1"/>
        <rFont val="Calibri"/>
        <family val="2"/>
        <scheme val="minor"/>
      </rPr>
      <t xml:space="preserve"> (kg/m</t>
    </r>
    <r>
      <rPr>
        <vertAlign val="superscript"/>
        <sz val="16"/>
        <color theme="1"/>
        <rFont val="Calibri"/>
        <family val="2"/>
        <scheme val="minor"/>
      </rPr>
      <t>3</t>
    </r>
    <r>
      <rPr>
        <sz val="16"/>
        <color theme="1"/>
        <rFont val="Calibri"/>
        <family val="2"/>
        <scheme val="minor"/>
      </rPr>
      <t>)</t>
    </r>
  </si>
  <si>
    <r>
      <t>Vapor C</t>
    </r>
    <r>
      <rPr>
        <vertAlign val="subscript"/>
        <sz val="16"/>
        <color theme="1"/>
        <rFont val="Calibri"/>
        <family val="2"/>
        <scheme val="minor"/>
      </rPr>
      <t>p</t>
    </r>
    <r>
      <rPr>
        <sz val="16"/>
        <color theme="1"/>
        <rFont val="Calibri"/>
        <family val="2"/>
        <scheme val="minor"/>
      </rPr>
      <t xml:space="preserve"> (kJ/mol </t>
    </r>
    <r>
      <rPr>
        <vertAlign val="superscript"/>
        <sz val="16"/>
        <color theme="1"/>
        <rFont val="Calibri"/>
        <family val="2"/>
        <scheme val="minor"/>
      </rPr>
      <t>o</t>
    </r>
    <r>
      <rPr>
        <sz val="16"/>
        <color theme="1"/>
        <rFont val="Calibri"/>
        <family val="2"/>
        <scheme val="minor"/>
      </rPr>
      <t>C)</t>
    </r>
  </si>
  <si>
    <r>
      <t>Liquid C</t>
    </r>
    <r>
      <rPr>
        <vertAlign val="subscript"/>
        <sz val="16"/>
        <color theme="1"/>
        <rFont val="Calibri"/>
        <family val="2"/>
        <scheme val="minor"/>
      </rPr>
      <t>p</t>
    </r>
    <r>
      <rPr>
        <sz val="16"/>
        <color theme="1"/>
        <rFont val="Calibri"/>
        <family val="2"/>
        <scheme val="minor"/>
      </rPr>
      <t xml:space="preserve"> (kJ/mol </t>
    </r>
    <r>
      <rPr>
        <vertAlign val="superscript"/>
        <sz val="16"/>
        <color theme="1"/>
        <rFont val="Calibri"/>
        <family val="2"/>
        <scheme val="minor"/>
      </rPr>
      <t>o</t>
    </r>
    <r>
      <rPr>
        <sz val="16"/>
        <color theme="1"/>
        <rFont val="Calibri"/>
        <family val="2"/>
        <scheme val="minor"/>
      </rPr>
      <t>C)</t>
    </r>
  </si>
  <si>
    <t>y</t>
  </si>
  <si>
    <t>(mol B/mol)</t>
  </si>
  <si>
    <t>(mm Hg)</t>
  </si>
  <si>
    <r>
      <t>P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>*</t>
    </r>
  </si>
  <si>
    <r>
      <t>P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>*</t>
    </r>
  </si>
  <si>
    <r>
      <t>(</t>
    </r>
    <r>
      <rPr>
        <vertAlign val="superscript"/>
        <sz val="16"/>
        <color theme="1"/>
        <rFont val="Calibri"/>
        <family val="2"/>
        <scheme val="minor"/>
      </rPr>
      <t>o</t>
    </r>
    <r>
      <rPr>
        <sz val="16"/>
        <color theme="1"/>
        <rFont val="Calibri"/>
        <family val="2"/>
        <scheme val="minor"/>
      </rPr>
      <t>C)</t>
    </r>
  </si>
  <si>
    <t>XY Op Line</t>
  </si>
  <si>
    <t>Slope =</t>
  </si>
  <si>
    <t>Intercept =</t>
  </si>
  <si>
    <t>Objective Equations</t>
  </si>
  <si>
    <t>Prod. Liquid</t>
  </si>
  <si>
    <t>Prod. Vapor</t>
  </si>
  <si>
    <t xml:space="preserve">F = </t>
  </si>
  <si>
    <r>
      <t>z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=</t>
    </r>
  </si>
  <si>
    <r>
      <t>z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 =</t>
    </r>
  </si>
  <si>
    <r>
      <t>T</t>
    </r>
    <r>
      <rPr>
        <vertAlign val="subscript"/>
        <sz val="16"/>
        <color theme="1"/>
        <rFont val="Calibri"/>
        <family val="2"/>
        <scheme val="minor"/>
      </rPr>
      <t>F</t>
    </r>
    <r>
      <rPr>
        <sz val="16"/>
        <color theme="1"/>
        <rFont val="Calibri"/>
        <family val="2"/>
        <scheme val="minor"/>
      </rPr>
      <t xml:space="preserve"> = </t>
    </r>
  </si>
  <si>
    <r>
      <t>P</t>
    </r>
    <r>
      <rPr>
        <vertAlign val="subscript"/>
        <sz val="16"/>
        <color theme="1"/>
        <rFont val="Calibri"/>
        <family val="2"/>
        <scheme val="minor"/>
      </rPr>
      <t>F</t>
    </r>
    <r>
      <rPr>
        <sz val="16"/>
        <color theme="1"/>
        <rFont val="Calibri"/>
        <family val="2"/>
        <scheme val="minor"/>
      </rPr>
      <t xml:space="preserve"> =</t>
    </r>
  </si>
  <si>
    <t>Q =</t>
  </si>
  <si>
    <r>
      <t xml:space="preserve">T </t>
    </r>
    <r>
      <rPr>
        <sz val="16"/>
        <color theme="1"/>
        <rFont val="Calibri"/>
        <family val="2"/>
        <scheme val="minor"/>
      </rPr>
      <t>=</t>
    </r>
  </si>
  <si>
    <t>P =</t>
  </si>
  <si>
    <t>V =</t>
  </si>
  <si>
    <r>
      <t>y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=</t>
    </r>
  </si>
  <si>
    <r>
      <t>y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 =</t>
    </r>
  </si>
  <si>
    <t>L =</t>
  </si>
  <si>
    <r>
      <t>x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=</t>
    </r>
  </si>
  <si>
    <r>
      <t>x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 =</t>
    </r>
  </si>
  <si>
    <t>F, V, L [=] mol</t>
  </si>
  <si>
    <t>P [=] mm Hg</t>
  </si>
  <si>
    <t>z, y, x [=] mol B/mol</t>
  </si>
  <si>
    <r>
      <t xml:space="preserve">T [=] </t>
    </r>
    <r>
      <rPr>
        <vertAlign val="superscript"/>
        <sz val="16"/>
        <rFont val="Calibri"/>
        <family val="2"/>
        <scheme val="minor"/>
      </rPr>
      <t>o</t>
    </r>
    <r>
      <rPr>
        <sz val="16"/>
        <rFont val="Calibri"/>
        <family val="2"/>
        <scheme val="minor"/>
      </rPr>
      <t>C</t>
    </r>
  </si>
  <si>
    <t>Solver will already be set up to solve this problem. The material balance equations are solved independent of the enthalpy balance. The heat is then calculated from an enthalpy balance.</t>
  </si>
  <si>
    <t>Specified</t>
  </si>
  <si>
    <t>Calculated</t>
  </si>
  <si>
    <t>Iterated</t>
  </si>
  <si>
    <t>Objective</t>
  </si>
  <si>
    <t>Benzene-Toluene Partial Condenser</t>
  </si>
  <si>
    <t>Feed Vapor</t>
  </si>
  <si>
    <t xml:space="preserve">   What's This?</t>
  </si>
  <si>
    <t xml:space="preserve">   F - L - V = 0</t>
  </si>
  <si>
    <r>
      <t xml:space="preserve">   Fz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- Lx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- Vy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= 0</t>
    </r>
  </si>
  <si>
    <r>
      <t xml:space="preserve">   y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- K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>x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= 0</t>
    </r>
  </si>
  <si>
    <r>
      <t xml:space="preserve">   y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 - K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>x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 = 0</t>
    </r>
  </si>
  <si>
    <r>
      <t xml:space="preserve">   1 - x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- x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 = 0</t>
    </r>
  </si>
  <si>
    <r>
      <t xml:space="preserve">   1 - y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- y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 = 0</t>
    </r>
  </si>
  <si>
    <t xml:space="preserve">   V - 2L = 0</t>
  </si>
  <si>
    <r>
      <t xml:space="preserve">T </t>
    </r>
    <r>
      <rPr>
        <sz val="16"/>
        <color theme="1"/>
        <rFont val="Calibri"/>
        <family val="2"/>
      </rPr>
      <t>→</t>
    </r>
    <r>
      <rPr>
        <sz val="16"/>
        <color theme="1"/>
        <rFont val="Calibri"/>
        <family val="2"/>
        <scheme val="minor"/>
      </rPr>
      <t xml:space="preserve"> T</t>
    </r>
    <r>
      <rPr>
        <vertAlign val="subscript"/>
        <sz val="16"/>
        <color theme="1"/>
        <rFont val="Calibri"/>
        <family val="2"/>
        <scheme val="minor"/>
      </rPr>
      <t>B</t>
    </r>
  </si>
  <si>
    <r>
      <t>T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</rPr>
      <t>→</t>
    </r>
    <r>
      <rPr>
        <sz val="16"/>
        <color theme="1"/>
        <rFont val="Calibri"/>
        <family val="2"/>
        <scheme val="minor"/>
      </rPr>
      <t xml:space="preserve"> T</t>
    </r>
    <r>
      <rPr>
        <vertAlign val="subscript"/>
        <sz val="16"/>
        <color theme="1"/>
        <rFont val="Calibri"/>
        <family val="2"/>
        <scheme val="minor"/>
      </rPr>
      <t>F</t>
    </r>
  </si>
  <si>
    <r>
      <t>T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</rPr>
      <t>→</t>
    </r>
    <r>
      <rPr>
        <sz val="16"/>
        <color theme="1"/>
        <rFont val="Calibri"/>
        <family val="2"/>
        <scheme val="minor"/>
      </rPr>
      <t xml:space="preserve"> T</t>
    </r>
  </si>
  <si>
    <r>
      <t xml:space="preserve">Instructions: According to </t>
    </r>
    <r>
      <rPr>
        <i/>
        <sz val="16"/>
        <color theme="1"/>
        <rFont val="Calibri"/>
        <family val="2"/>
        <scheme val="minor"/>
      </rPr>
      <t>Try This At Home 4.1: Partial Condenser - Energy Balance</t>
    </r>
    <r>
      <rPr>
        <sz val="16"/>
        <color theme="1"/>
        <rFont val="Calibri"/>
        <family val="2"/>
        <scheme val="minor"/>
      </rPr>
      <t>, set F = 100, z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= 0.45, z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 = 0.55, T</t>
    </r>
    <r>
      <rPr>
        <vertAlign val="subscript"/>
        <sz val="16"/>
        <color theme="1"/>
        <rFont val="Calibri"/>
        <family val="2"/>
        <scheme val="minor"/>
      </rPr>
      <t>F</t>
    </r>
    <r>
      <rPr>
        <sz val="16"/>
        <color theme="1"/>
        <rFont val="Calibri"/>
        <family val="2"/>
        <scheme val="minor"/>
      </rPr>
      <t xml:space="preserve"> = 102.0 and P = 760. The PS V=2 L is already in the objective equations.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</si>
</sst>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0.0000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sz val="16"/>
      <color theme="1"/>
      <name val="Symbol"/>
      <family val="1"/>
      <charset val="2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vertAlign val="superscript"/>
      <sz val="16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3">
    <border>
      <left/>
      <right/>
      <top/>
      <bottom/>
      <diagonal/>
    </border>
    <border>
      <left/>
      <right/>
      <top style="thick">
        <color rgb="FFFF0000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0070C0"/>
      </left>
      <right/>
      <top/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/>
      <bottom/>
      <diagonal/>
    </border>
    <border>
      <left/>
      <right style="thick">
        <color theme="4" tint="-0.499984740745262"/>
      </right>
      <top/>
      <bottom/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 style="thick">
        <color theme="9" tint="-0.499984740745262"/>
      </left>
      <right/>
      <top style="thick">
        <color theme="9" tint="-0.499984740745262"/>
      </top>
      <bottom style="thick">
        <color theme="9" tint="-0.499984740745262"/>
      </bottom>
      <diagonal/>
    </border>
    <border>
      <left/>
      <right style="thick">
        <color theme="9" tint="-0.499984740745262"/>
      </right>
      <top style="thick">
        <color theme="9" tint="-0.499984740745262"/>
      </top>
      <bottom style="thick">
        <color theme="9" tint="-0.499984740745262"/>
      </bottom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 style="thick">
        <color theme="9" tint="-0.499984740745262"/>
      </left>
      <right/>
      <top/>
      <bottom/>
      <diagonal/>
    </border>
    <border>
      <left/>
      <right style="thick">
        <color theme="9" tint="-0.499984740745262"/>
      </right>
      <top/>
      <bottom/>
      <diagonal/>
    </border>
    <border>
      <left/>
      <right/>
      <top style="thick">
        <color theme="9" tint="-0.499984740745262"/>
      </top>
      <bottom/>
      <diagonal/>
    </border>
    <border>
      <left/>
      <right/>
      <top/>
      <bottom style="thick">
        <color theme="9" tint="-0.499984740745262"/>
      </bottom>
      <diagonal/>
    </border>
    <border>
      <left style="thick">
        <color theme="9" tint="-0.499984740745262"/>
      </left>
      <right/>
      <top/>
      <bottom style="mediumDashed">
        <color theme="9" tint="-0.499984740745262"/>
      </bottom>
      <diagonal/>
    </border>
    <border>
      <left/>
      <right/>
      <top/>
      <bottom style="mediumDashed">
        <color theme="9" tint="-0.499984740745262"/>
      </bottom>
      <diagonal/>
    </border>
    <border>
      <left/>
      <right style="thick">
        <color theme="9" tint="-0.499984740745262"/>
      </right>
      <top/>
      <bottom style="mediumDashed">
        <color theme="9" tint="-0.499984740745262"/>
      </bottom>
      <diagonal/>
    </border>
    <border>
      <left/>
      <right/>
      <top style="thick">
        <color theme="9" tint="-0.499984740745262"/>
      </top>
      <bottom style="thick">
        <color theme="9" tint="-0.499984740745262"/>
      </bottom>
      <diagonal/>
    </border>
    <border>
      <left/>
      <right/>
      <top style="thick">
        <color theme="0" tint="-0.499984740745262"/>
      </top>
      <bottom/>
      <diagonal/>
    </border>
    <border>
      <left/>
      <right/>
      <top/>
      <bottom style="thick">
        <color theme="0" tint="-0.499984740745262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ck">
        <color theme="6" tint="-0.499984740745262"/>
      </left>
      <right/>
      <top style="thick">
        <color theme="6" tint="-0.499984740745262"/>
      </top>
      <bottom/>
      <diagonal/>
    </border>
    <border>
      <left/>
      <right style="thick">
        <color theme="6" tint="-0.499984740745262"/>
      </right>
      <top style="thick">
        <color theme="6" tint="-0.499984740745262"/>
      </top>
      <bottom/>
      <diagonal/>
    </border>
    <border>
      <left style="thick">
        <color theme="6" tint="-0.499984740745262"/>
      </left>
      <right/>
      <top/>
      <bottom/>
      <diagonal/>
    </border>
    <border>
      <left/>
      <right style="thick">
        <color theme="6" tint="-0.499984740745262"/>
      </right>
      <top/>
      <bottom/>
      <diagonal/>
    </border>
    <border>
      <left style="thick">
        <color theme="6" tint="-0.499984740745262"/>
      </left>
      <right/>
      <top/>
      <bottom style="thick">
        <color theme="6" tint="-0.499984740745262"/>
      </bottom>
      <diagonal/>
    </border>
    <border>
      <left/>
      <right style="thick">
        <color theme="6" tint="-0.499984740745262"/>
      </right>
      <top/>
      <bottom style="thick">
        <color theme="6" tint="-0.499984740745262"/>
      </bottom>
      <diagonal/>
    </border>
    <border>
      <left style="thick">
        <color theme="5" tint="-0.499984740745262"/>
      </left>
      <right/>
      <top style="thick">
        <color theme="5" tint="-0.499984740745262"/>
      </top>
      <bottom/>
      <diagonal/>
    </border>
    <border>
      <left/>
      <right style="thick">
        <color theme="5" tint="-0.499984740745262"/>
      </right>
      <top style="thick">
        <color theme="5" tint="-0.499984740745262"/>
      </top>
      <bottom/>
      <diagonal/>
    </border>
    <border>
      <left style="thick">
        <color theme="5" tint="-0.499984740745262"/>
      </left>
      <right/>
      <top/>
      <bottom/>
      <diagonal/>
    </border>
    <border>
      <left/>
      <right style="thick">
        <color theme="5" tint="-0.499984740745262"/>
      </right>
      <top/>
      <bottom/>
      <diagonal/>
    </border>
    <border>
      <left style="thick">
        <color theme="5" tint="-0.499984740745262"/>
      </left>
      <right/>
      <top/>
      <bottom style="thick">
        <color theme="5" tint="-0.499984740745262"/>
      </bottom>
      <diagonal/>
    </border>
    <border>
      <left/>
      <right style="thick">
        <color theme="5" tint="-0.499984740745262"/>
      </right>
      <top/>
      <bottom style="thick">
        <color theme="5" tint="-0.499984740745262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theme="6" tint="-0.499984740745262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theme="5" tint="-0.499984740745262"/>
      </top>
      <bottom/>
      <diagonal/>
    </border>
    <border>
      <left style="thick">
        <color auto="1"/>
      </left>
      <right style="thick">
        <color auto="1"/>
      </right>
      <top style="thick">
        <color theme="4" tint="-0.499984740745262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 style="thick">
        <color theme="0" tint="-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theme="0" tint="-0.499984740745262"/>
      </right>
      <top style="thin">
        <color indexed="64"/>
      </top>
      <bottom/>
      <diagonal/>
    </border>
    <border>
      <left style="thick">
        <color theme="0" tint="-0.499984740745262"/>
      </left>
      <right/>
      <top/>
      <bottom style="thin">
        <color indexed="64"/>
      </bottom>
      <diagonal/>
    </border>
    <border>
      <left/>
      <right style="thick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Dashed">
        <color theme="9" tint="-0.499984740745262"/>
      </top>
      <bottom style="thick">
        <color theme="9" tint="-0.499984740745262"/>
      </bottom>
      <diagonal/>
    </border>
  </borders>
  <cellStyleXfs count="2">
    <xf numFmtId="0" fontId="0" fillId="0" borderId="0"/>
    <xf numFmtId="0" fontId="8" fillId="5" borderId="41" applyNumberFormat="0" applyAlignment="0" applyProtection="0"/>
  </cellStyleXfs>
  <cellXfs count="17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1" fillId="0" borderId="1" xfId="0" applyFont="1" applyBorder="1"/>
    <xf numFmtId="164" fontId="1" fillId="0" borderId="0" xfId="0" applyNumberFormat="1" applyFont="1" applyAlignment="1">
      <alignment horizontal="left"/>
    </xf>
    <xf numFmtId="0" fontId="5" fillId="0" borderId="0" xfId="0" applyFont="1"/>
    <xf numFmtId="2" fontId="1" fillId="0" borderId="0" xfId="0" applyNumberFormat="1" applyFont="1" applyAlignment="1">
      <alignment horizontal="center"/>
    </xf>
    <xf numFmtId="0" fontId="1" fillId="0" borderId="8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2" borderId="13" xfId="0" applyFont="1" applyFill="1" applyBorder="1" applyAlignment="1">
      <alignment horizontal="right"/>
    </xf>
    <xf numFmtId="165" fontId="1" fillId="2" borderId="14" xfId="0" applyNumberFormat="1" applyFont="1" applyFill="1" applyBorder="1" applyAlignment="1">
      <alignment horizontal="left"/>
    </xf>
    <xf numFmtId="0" fontId="1" fillId="3" borderId="19" xfId="0" applyFont="1" applyFill="1" applyBorder="1" applyAlignment="1">
      <alignment horizontal="right"/>
    </xf>
    <xf numFmtId="0" fontId="1" fillId="3" borderId="21" xfId="0" applyFont="1" applyFill="1" applyBorder="1" applyAlignment="1">
      <alignment horizontal="right"/>
    </xf>
    <xf numFmtId="0" fontId="1" fillId="4" borderId="23" xfId="0" applyFont="1" applyFill="1" applyBorder="1" applyAlignment="1">
      <alignment horizontal="right"/>
    </xf>
    <xf numFmtId="1" fontId="1" fillId="4" borderId="24" xfId="0" applyNumberFormat="1" applyFont="1" applyFill="1" applyBorder="1" applyAlignment="1">
      <alignment horizontal="left"/>
    </xf>
    <xf numFmtId="0" fontId="1" fillId="4" borderId="25" xfId="0" applyFont="1" applyFill="1" applyBorder="1" applyAlignment="1">
      <alignment horizontal="right"/>
    </xf>
    <xf numFmtId="165" fontId="1" fillId="4" borderId="26" xfId="0" applyNumberFormat="1" applyFont="1" applyFill="1" applyBorder="1" applyAlignment="1">
      <alignment horizontal="left"/>
    </xf>
    <xf numFmtId="0" fontId="1" fillId="4" borderId="27" xfId="0" applyFont="1" applyFill="1" applyBorder="1" applyAlignment="1">
      <alignment horizontal="right"/>
    </xf>
    <xf numFmtId="165" fontId="1" fillId="4" borderId="28" xfId="0" applyNumberFormat="1" applyFont="1" applyFill="1" applyBorder="1" applyAlignment="1">
      <alignment horizontal="left"/>
    </xf>
    <xf numFmtId="0" fontId="1" fillId="4" borderId="0" xfId="0" applyFont="1" applyFill="1" applyAlignment="1">
      <alignment horizontal="center"/>
    </xf>
    <xf numFmtId="2" fontId="1" fillId="4" borderId="0" xfId="0" applyNumberFormat="1" applyFont="1" applyFill="1" applyAlignment="1">
      <alignment horizontal="center"/>
    </xf>
    <xf numFmtId="2" fontId="1" fillId="4" borderId="0" xfId="0" quotePrefix="1" applyNumberFormat="1" applyFont="1" applyFill="1" applyAlignment="1">
      <alignment horizontal="center"/>
    </xf>
    <xf numFmtId="165" fontId="1" fillId="4" borderId="0" xfId="0" applyNumberFormat="1" applyFont="1" applyFill="1" applyAlignment="1">
      <alignment horizontal="center"/>
    </xf>
    <xf numFmtId="0" fontId="1" fillId="4" borderId="25" xfId="0" applyFont="1" applyFill="1" applyBorder="1" applyAlignment="1">
      <alignment horizontal="left"/>
    </xf>
    <xf numFmtId="0" fontId="1" fillId="4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165" fontId="1" fillId="4" borderId="30" xfId="0" applyNumberFormat="1" applyFont="1" applyFill="1" applyBorder="1" applyAlignment="1">
      <alignment horizontal="center"/>
    </xf>
    <xf numFmtId="0" fontId="1" fillId="4" borderId="31" xfId="0" applyFont="1" applyFill="1" applyBorder="1"/>
    <xf numFmtId="1" fontId="1" fillId="4" borderId="26" xfId="0" applyNumberFormat="1" applyFont="1" applyFill="1" applyBorder="1" applyAlignment="1">
      <alignment horizontal="left"/>
    </xf>
    <xf numFmtId="2" fontId="1" fillId="4" borderId="29" xfId="0" applyNumberFormat="1" applyFont="1" applyFill="1" applyBorder="1" applyAlignment="1">
      <alignment horizontal="center"/>
    </xf>
    <xf numFmtId="2" fontId="1" fillId="4" borderId="30" xfId="0" applyNumberFormat="1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2" fontId="1" fillId="4" borderId="32" xfId="0" applyNumberFormat="1" applyFont="1" applyFill="1" applyBorder="1" applyAlignment="1">
      <alignment horizontal="center"/>
    </xf>
    <xf numFmtId="2" fontId="1" fillId="4" borderId="28" xfId="0" applyNumberFormat="1" applyFont="1" applyFill="1" applyBorder="1" applyAlignment="1">
      <alignment horizontal="center"/>
    </xf>
    <xf numFmtId="2" fontId="1" fillId="4" borderId="33" xfId="0" applyNumberFormat="1" applyFont="1" applyFill="1" applyBorder="1" applyAlignment="1">
      <alignment horizontal="center"/>
    </xf>
    <xf numFmtId="2" fontId="1" fillId="4" borderId="34" xfId="0" quotePrefix="1" applyNumberFormat="1" applyFont="1" applyFill="1" applyBorder="1" applyAlignment="1">
      <alignment horizontal="center"/>
    </xf>
    <xf numFmtId="2" fontId="1" fillId="4" borderId="34" xfId="0" applyNumberFormat="1" applyFont="1" applyFill="1" applyBorder="1" applyAlignment="1">
      <alignment horizontal="center"/>
    </xf>
    <xf numFmtId="2" fontId="1" fillId="4" borderId="35" xfId="0" applyNumberFormat="1" applyFont="1" applyFill="1" applyBorder="1" applyAlignment="1">
      <alignment horizontal="center"/>
    </xf>
    <xf numFmtId="165" fontId="1" fillId="4" borderId="32" xfId="0" applyNumberFormat="1" applyFont="1" applyFill="1" applyBorder="1" applyAlignment="1">
      <alignment horizontal="center"/>
    </xf>
    <xf numFmtId="165" fontId="1" fillId="4" borderId="28" xfId="0" applyNumberFormat="1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165" fontId="1" fillId="4" borderId="34" xfId="0" applyNumberFormat="1" applyFont="1" applyFill="1" applyBorder="1" applyAlignment="1">
      <alignment horizontal="center"/>
    </xf>
    <xf numFmtId="165" fontId="1" fillId="4" borderId="35" xfId="0" applyNumberFormat="1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165" fontId="1" fillId="2" borderId="0" xfId="0" applyNumberFormat="1" applyFont="1" applyFill="1" applyAlignment="1">
      <alignment horizontal="center"/>
    </xf>
    <xf numFmtId="11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1" fillId="2" borderId="11" xfId="0" applyFont="1" applyFill="1" applyBorder="1"/>
    <xf numFmtId="0" fontId="1" fillId="2" borderId="37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/>
    <xf numFmtId="0" fontId="1" fillId="2" borderId="14" xfId="0" applyFont="1" applyFill="1" applyBorder="1"/>
    <xf numFmtId="166" fontId="1" fillId="2" borderId="14" xfId="0" applyNumberFormat="1" applyFont="1" applyFill="1" applyBorder="1" applyAlignment="1">
      <alignment horizontal="center"/>
    </xf>
    <xf numFmtId="0" fontId="1" fillId="2" borderId="15" xfId="0" applyFont="1" applyFill="1" applyBorder="1"/>
    <xf numFmtId="165" fontId="1" fillId="2" borderId="38" xfId="0" applyNumberFormat="1" applyFont="1" applyFill="1" applyBorder="1" applyAlignment="1">
      <alignment horizontal="center"/>
    </xf>
    <xf numFmtId="11" fontId="1" fillId="2" borderId="38" xfId="0" applyNumberFormat="1" applyFont="1" applyFill="1" applyBorder="1" applyAlignment="1">
      <alignment horizontal="center"/>
    </xf>
    <xf numFmtId="2" fontId="1" fillId="2" borderId="38" xfId="0" applyNumberFormat="1" applyFont="1" applyFill="1" applyBorder="1" applyAlignment="1">
      <alignment horizontal="center"/>
    </xf>
    <xf numFmtId="1" fontId="1" fillId="2" borderId="38" xfId="0" applyNumberFormat="1" applyFont="1" applyFill="1" applyBorder="1" applyAlignment="1">
      <alignment horizontal="center"/>
    </xf>
    <xf numFmtId="166" fontId="1" fillId="2" borderId="16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67" fontId="1" fillId="2" borderId="13" xfId="0" applyNumberFormat="1" applyFont="1" applyFill="1" applyBorder="1" applyAlignment="1">
      <alignment horizontal="center"/>
    </xf>
    <xf numFmtId="165" fontId="1" fillId="2" borderId="14" xfId="0" applyNumberFormat="1" applyFont="1" applyFill="1" applyBorder="1" applyAlignment="1">
      <alignment horizontal="center"/>
    </xf>
    <xf numFmtId="167" fontId="1" fillId="2" borderId="15" xfId="0" applyNumberFormat="1" applyFont="1" applyFill="1" applyBorder="1" applyAlignment="1">
      <alignment horizontal="center"/>
    </xf>
    <xf numFmtId="165" fontId="1" fillId="2" borderId="16" xfId="0" applyNumberFormat="1" applyFont="1" applyFill="1" applyBorder="1" applyAlignment="1">
      <alignment horizontal="center"/>
    </xf>
    <xf numFmtId="11" fontId="1" fillId="2" borderId="13" xfId="0" applyNumberFormat="1" applyFont="1" applyFill="1" applyBorder="1" applyAlignment="1">
      <alignment horizontal="center"/>
    </xf>
    <xf numFmtId="11" fontId="1" fillId="2" borderId="14" xfId="0" applyNumberFormat="1" applyFont="1" applyFill="1" applyBorder="1" applyAlignment="1">
      <alignment horizontal="center"/>
    </xf>
    <xf numFmtId="11" fontId="1" fillId="2" borderId="15" xfId="0" applyNumberFormat="1" applyFont="1" applyFill="1" applyBorder="1" applyAlignment="1">
      <alignment horizontal="center"/>
    </xf>
    <xf numFmtId="11" fontId="1" fillId="2" borderId="16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2" borderId="37" xfId="0" applyFont="1" applyFill="1" applyBorder="1"/>
    <xf numFmtId="0" fontId="1" fillId="2" borderId="12" xfId="0" applyFont="1" applyFill="1" applyBorder="1"/>
    <xf numFmtId="0" fontId="1" fillId="2" borderId="15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" fillId="2" borderId="16" xfId="0" applyNumberFormat="1" applyFont="1" applyFill="1" applyBorder="1" applyAlignment="1">
      <alignment horizontal="center"/>
    </xf>
    <xf numFmtId="0" fontId="5" fillId="2" borderId="11" xfId="1" applyFont="1" applyFill="1" applyBorder="1"/>
    <xf numFmtId="0" fontId="5" fillId="2" borderId="37" xfId="1" applyFont="1" applyFill="1" applyBorder="1"/>
    <xf numFmtId="0" fontId="5" fillId="2" borderId="15" xfId="1" applyFont="1" applyFill="1" applyBorder="1"/>
    <xf numFmtId="0" fontId="5" fillId="2" borderId="38" xfId="1" applyFont="1" applyFill="1" applyBorder="1"/>
    <xf numFmtId="0" fontId="5" fillId="2" borderId="12" xfId="1" applyFont="1" applyFill="1" applyBorder="1"/>
    <xf numFmtId="0" fontId="5" fillId="2" borderId="16" xfId="1" applyFont="1" applyFill="1" applyBorder="1"/>
    <xf numFmtId="0" fontId="10" fillId="0" borderId="0" xfId="0" applyFont="1"/>
    <xf numFmtId="0" fontId="1" fillId="2" borderId="11" xfId="0" applyFont="1" applyFill="1" applyBorder="1" applyAlignment="1">
      <alignment horizontal="left"/>
    </xf>
    <xf numFmtId="0" fontId="1" fillId="2" borderId="37" xfId="0" applyFont="1" applyFill="1" applyBorder="1" applyAlignment="1">
      <alignment horizontal="left"/>
    </xf>
    <xf numFmtId="2" fontId="1" fillId="2" borderId="37" xfId="0" applyNumberFormat="1" applyFont="1" applyFill="1" applyBorder="1" applyAlignment="1">
      <alignment horizontal="left"/>
    </xf>
    <xf numFmtId="165" fontId="1" fillId="2" borderId="37" xfId="0" applyNumberFormat="1" applyFont="1" applyFill="1" applyBorder="1" applyAlignment="1">
      <alignment horizontal="left"/>
    </xf>
    <xf numFmtId="165" fontId="1" fillId="2" borderId="12" xfId="0" applyNumberFormat="1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38" xfId="0" applyFont="1" applyFill="1" applyBorder="1" applyAlignment="1">
      <alignment horizontal="left"/>
    </xf>
    <xf numFmtId="2" fontId="1" fillId="2" borderId="38" xfId="0" applyNumberFormat="1" applyFont="1" applyFill="1" applyBorder="1" applyAlignment="1">
      <alignment horizontal="left"/>
    </xf>
    <xf numFmtId="165" fontId="1" fillId="2" borderId="38" xfId="0" applyNumberFormat="1" applyFont="1" applyFill="1" applyBorder="1" applyAlignment="1">
      <alignment horizontal="left"/>
    </xf>
    <xf numFmtId="165" fontId="1" fillId="2" borderId="16" xfId="0" applyNumberFormat="1" applyFont="1" applyFill="1" applyBorder="1" applyAlignment="1">
      <alignment horizontal="left"/>
    </xf>
    <xf numFmtId="0" fontId="1" fillId="6" borderId="42" xfId="0" applyFont="1" applyFill="1" applyBorder="1" applyAlignment="1">
      <alignment horizontal="right"/>
    </xf>
    <xf numFmtId="164" fontId="1" fillId="6" borderId="43" xfId="0" applyNumberFormat="1" applyFont="1" applyFill="1" applyBorder="1" applyAlignment="1">
      <alignment horizontal="left"/>
    </xf>
    <xf numFmtId="0" fontId="1" fillId="6" borderId="44" xfId="0" applyFont="1" applyFill="1" applyBorder="1" applyAlignment="1">
      <alignment horizontal="right"/>
    </xf>
    <xf numFmtId="165" fontId="1" fillId="6" borderId="45" xfId="0" applyNumberFormat="1" applyFont="1" applyFill="1" applyBorder="1" applyAlignment="1">
      <alignment horizontal="left"/>
    </xf>
    <xf numFmtId="164" fontId="1" fillId="6" borderId="45" xfId="0" applyNumberFormat="1" applyFont="1" applyFill="1" applyBorder="1" applyAlignment="1">
      <alignment horizontal="left"/>
    </xf>
    <xf numFmtId="0" fontId="1" fillId="6" borderId="46" xfId="0" applyFont="1" applyFill="1" applyBorder="1" applyAlignment="1">
      <alignment horizontal="right"/>
    </xf>
    <xf numFmtId="1" fontId="1" fillId="6" borderId="47" xfId="0" applyNumberFormat="1" applyFont="1" applyFill="1" applyBorder="1" applyAlignment="1">
      <alignment horizontal="left"/>
    </xf>
    <xf numFmtId="0" fontId="1" fillId="6" borderId="47" xfId="0" applyFont="1" applyFill="1" applyBorder="1" applyAlignment="1">
      <alignment horizontal="left"/>
    </xf>
    <xf numFmtId="167" fontId="1" fillId="3" borderId="20" xfId="0" applyNumberFormat="1" applyFont="1" applyFill="1" applyBorder="1" applyAlignment="1">
      <alignment horizontal="left"/>
    </xf>
    <xf numFmtId="167" fontId="1" fillId="3" borderId="22" xfId="0" applyNumberFormat="1" applyFont="1" applyFill="1" applyBorder="1" applyAlignment="1">
      <alignment horizontal="left"/>
    </xf>
    <xf numFmtId="0" fontId="1" fillId="7" borderId="54" xfId="0" applyFont="1" applyFill="1" applyBorder="1" applyAlignment="1">
      <alignment horizontal="right"/>
    </xf>
    <xf numFmtId="164" fontId="1" fillId="7" borderId="55" xfId="0" applyNumberFormat="1" applyFont="1" applyFill="1" applyBorder="1" applyAlignment="1">
      <alignment horizontal="left"/>
    </xf>
    <xf numFmtId="0" fontId="1" fillId="7" borderId="48" xfId="0" applyFont="1" applyFill="1" applyBorder="1" applyAlignment="1">
      <alignment horizontal="right"/>
    </xf>
    <xf numFmtId="164" fontId="1" fillId="7" borderId="49" xfId="0" applyNumberFormat="1" applyFont="1" applyFill="1" applyBorder="1" applyAlignment="1">
      <alignment horizontal="left"/>
    </xf>
    <xf numFmtId="0" fontId="1" fillId="7" borderId="50" xfId="0" applyFont="1" applyFill="1" applyBorder="1" applyAlignment="1">
      <alignment horizontal="right"/>
    </xf>
    <xf numFmtId="165" fontId="1" fillId="7" borderId="51" xfId="0" applyNumberFormat="1" applyFont="1" applyFill="1" applyBorder="1" applyAlignment="1">
      <alignment horizontal="left"/>
    </xf>
    <xf numFmtId="0" fontId="1" fillId="7" borderId="52" xfId="0" applyFont="1" applyFill="1" applyBorder="1" applyAlignment="1">
      <alignment horizontal="right"/>
    </xf>
    <xf numFmtId="165" fontId="1" fillId="7" borderId="53" xfId="0" applyNumberFormat="1" applyFont="1" applyFill="1" applyBorder="1" applyAlignment="1">
      <alignment horizontal="left"/>
    </xf>
    <xf numFmtId="0" fontId="5" fillId="6" borderId="56" xfId="0" applyFont="1" applyFill="1" applyBorder="1"/>
    <xf numFmtId="0" fontId="1" fillId="4" borderId="57" xfId="0" applyFont="1" applyFill="1" applyBorder="1"/>
    <xf numFmtId="0" fontId="1" fillId="7" borderId="58" xfId="0" applyFont="1" applyFill="1" applyBorder="1"/>
    <xf numFmtId="0" fontId="1" fillId="3" borderId="59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right"/>
    </xf>
    <xf numFmtId="1" fontId="1" fillId="2" borderId="5" xfId="0" applyNumberFormat="1" applyFont="1" applyFill="1" applyBorder="1" applyAlignment="1">
      <alignment horizontal="left"/>
    </xf>
    <xf numFmtId="0" fontId="1" fillId="0" borderId="60" xfId="0" applyFont="1" applyBorder="1"/>
    <xf numFmtId="0" fontId="1" fillId="0" borderId="60" xfId="0" applyFont="1" applyBorder="1" applyAlignment="1">
      <alignment horizontal="center"/>
    </xf>
    <xf numFmtId="0" fontId="1" fillId="2" borderId="62" xfId="0" applyFont="1" applyFill="1" applyBorder="1" applyAlignment="1">
      <alignment horizontal="center"/>
    </xf>
    <xf numFmtId="167" fontId="1" fillId="2" borderId="64" xfId="0" applyNumberFormat="1" applyFont="1" applyFill="1" applyBorder="1" applyAlignment="1">
      <alignment horizontal="center"/>
    </xf>
    <xf numFmtId="165" fontId="1" fillId="2" borderId="60" xfId="0" applyNumberFormat="1" applyFont="1" applyFill="1" applyBorder="1" applyAlignment="1">
      <alignment horizontal="center"/>
    </xf>
    <xf numFmtId="165" fontId="1" fillId="2" borderId="65" xfId="0" applyNumberFormat="1" applyFont="1" applyFill="1" applyBorder="1" applyAlignment="1">
      <alignment horizontal="center"/>
    </xf>
    <xf numFmtId="11" fontId="1" fillId="2" borderId="60" xfId="0" applyNumberFormat="1" applyFont="1" applyFill="1" applyBorder="1" applyAlignment="1">
      <alignment horizontal="center"/>
    </xf>
    <xf numFmtId="11" fontId="1" fillId="2" borderId="64" xfId="0" applyNumberFormat="1" applyFont="1" applyFill="1" applyBorder="1" applyAlignment="1">
      <alignment horizontal="center"/>
    </xf>
    <xf numFmtId="11" fontId="1" fillId="2" borderId="65" xfId="0" applyNumberFormat="1" applyFont="1" applyFill="1" applyBorder="1" applyAlignment="1">
      <alignment horizontal="center"/>
    </xf>
    <xf numFmtId="2" fontId="1" fillId="2" borderId="60" xfId="0" applyNumberFormat="1" applyFont="1" applyFill="1" applyBorder="1" applyAlignment="1">
      <alignment horizontal="center"/>
    </xf>
    <xf numFmtId="1" fontId="1" fillId="2" borderId="60" xfId="0" applyNumberFormat="1" applyFont="1" applyFill="1" applyBorder="1" applyAlignment="1">
      <alignment horizontal="center"/>
    </xf>
    <xf numFmtId="0" fontId="1" fillId="2" borderId="66" xfId="0" applyFont="1" applyFill="1" applyBorder="1"/>
    <xf numFmtId="0" fontId="1" fillId="2" borderId="67" xfId="0" applyFont="1" applyFill="1" applyBorder="1" applyAlignment="1">
      <alignment horizontal="center"/>
    </xf>
    <xf numFmtId="0" fontId="1" fillId="2" borderId="68" xfId="0" applyFont="1" applyFill="1" applyBorder="1"/>
    <xf numFmtId="0" fontId="1" fillId="2" borderId="69" xfId="0" applyFont="1" applyFill="1" applyBorder="1"/>
    <xf numFmtId="166" fontId="1" fillId="2" borderId="69" xfId="0" applyNumberFormat="1" applyFont="1" applyFill="1" applyBorder="1" applyAlignment="1">
      <alignment horizontal="center"/>
    </xf>
    <xf numFmtId="0" fontId="1" fillId="2" borderId="70" xfId="0" applyFont="1" applyFill="1" applyBorder="1"/>
    <xf numFmtId="166" fontId="1" fillId="2" borderId="71" xfId="0" applyNumberFormat="1" applyFont="1" applyFill="1" applyBorder="1" applyAlignment="1">
      <alignment horizontal="center"/>
    </xf>
    <xf numFmtId="2" fontId="1" fillId="4" borderId="72" xfId="0" applyNumberFormat="1" applyFont="1" applyFill="1" applyBorder="1" applyAlignment="1">
      <alignment horizontal="center"/>
    </xf>
    <xf numFmtId="0" fontId="1" fillId="0" borderId="51" xfId="0" applyFont="1" applyBorder="1"/>
    <xf numFmtId="0" fontId="1" fillId="0" borderId="44" xfId="0" applyFont="1" applyBorder="1"/>
    <xf numFmtId="0" fontId="1" fillId="0" borderId="45" xfId="0" applyFont="1" applyBorder="1"/>
    <xf numFmtId="0" fontId="1" fillId="2" borderId="11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2" borderId="61" xfId="0" applyFont="1" applyFill="1" applyBorder="1" applyAlignment="1">
      <alignment horizontal="center"/>
    </xf>
    <xf numFmtId="0" fontId="1" fillId="2" borderId="62" xfId="0" applyFont="1" applyFill="1" applyBorder="1" applyAlignment="1">
      <alignment horizontal="center"/>
    </xf>
    <xf numFmtId="0" fontId="1" fillId="2" borderId="63" xfId="0" applyFont="1" applyFill="1" applyBorder="1" applyAlignment="1">
      <alignment horizontal="center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35303279397767"/>
          <c:y val="5.0534877049519214E-2"/>
          <c:w val="0.85083014623172104"/>
          <c:h val="0.80116332100828358"/>
        </c:manualLayout>
      </c:layout>
      <c:scatterChart>
        <c:scatterStyle val="smoothMarker"/>
        <c:varyColors val="0"/>
        <c:ser>
          <c:idx val="1"/>
          <c:order val="0"/>
          <c:tx>
            <c:v>Equilibrium Curve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VLE!$A$4:$A$104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VLE!$B$4:$B$104</c:f>
              <c:numCache>
                <c:formatCode>0.000</c:formatCode>
                <c:ptCount val="101"/>
                <c:pt idx="0">
                  <c:v>0</c:v>
                </c:pt>
                <c:pt idx="1">
                  <c:v>2.3188539647312698E-2</c:v>
                </c:pt>
                <c:pt idx="2">
                  <c:v>4.582980648536443E-2</c:v>
                </c:pt>
                <c:pt idx="3">
                  <c:v>6.7940198739404933E-2</c:v>
                </c:pt>
                <c:pt idx="4">
                  <c:v>8.9535536659826734E-2</c:v>
                </c:pt>
                <c:pt idx="5">
                  <c:v>0.11063108520264195</c:v>
                </c:pt>
                <c:pt idx="6">
                  <c:v>0.13124157576548001</c:v>
                </c:pt>
                <c:pt idx="7">
                  <c:v>0.1513812270185394</c:v>
                </c:pt>
                <c:pt idx="8">
                  <c:v>0.17106376486842934</c:v>
                </c:pt>
                <c:pt idx="9">
                  <c:v>0.19030244159139276</c:v>
                </c:pt>
                <c:pt idx="10">
                  <c:v>0.20911005417098372</c:v>
                </c:pt>
                <c:pt idx="11">
                  <c:v>0.22749896187389121</c:v>
                </c:pt>
                <c:pt idx="12">
                  <c:v>0.2454811030962579</c:v>
                </c:pt>
                <c:pt idx="13">
                  <c:v>0.26306801151155551</c:v>
                </c:pt>
                <c:pt idx="14">
                  <c:v>0.28027083154980181</c:v>
                </c:pt>
                <c:pt idx="15">
                  <c:v>0.29710033323669122</c:v>
                </c:pt>
                <c:pt idx="16">
                  <c:v>0.31356692642003381</c:v>
                </c:pt>
                <c:pt idx="17">
                  <c:v>0.32968067440975563</c:v>
                </c:pt>
                <c:pt idx="18">
                  <c:v>0.34545130705660959</c:v>
                </c:pt>
                <c:pt idx="19">
                  <c:v>0.36088823329369274</c:v>
                </c:pt>
                <c:pt idx="20">
                  <c:v>0.37600055316384068</c:v>
                </c:pt>
                <c:pt idx="21">
                  <c:v>0.39079706935498648</c:v>
                </c:pt>
                <c:pt idx="22">
                  <c:v>0.40528629826463386</c:v>
                </c:pt>
                <c:pt idx="23">
                  <c:v>0.41947648061366344</c:v>
                </c:pt>
                <c:pt idx="24">
                  <c:v>0.43337559162885175</c:v>
                </c:pt>
                <c:pt idx="25">
                  <c:v>0.44699135081261543</c:v>
                </c:pt>
                <c:pt idx="26">
                  <c:v>0.46033123131768544</c:v>
                </c:pt>
                <c:pt idx="27">
                  <c:v>0.47340246894369109</c:v>
                </c:pt>
                <c:pt idx="28">
                  <c:v>0.48621207077182432</c:v>
                </c:pt>
                <c:pt idx="29">
                  <c:v>0.49876682345309936</c:v>
                </c:pt>
                <c:pt idx="30">
                  <c:v>0.51107330116502048</c:v>
                </c:pt>
                <c:pt idx="31">
                  <c:v>0.52313787325082395</c:v>
                </c:pt>
                <c:pt idx="32">
                  <c:v>0.53496671155483899</c:v>
                </c:pt>
                <c:pt idx="33">
                  <c:v>0.54656579746690803</c:v>
                </c:pt>
                <c:pt idx="34">
                  <c:v>0.55794092868825662</c:v>
                </c:pt>
                <c:pt idx="35">
                  <c:v>0.56909772573062067</c:v>
                </c:pt>
                <c:pt idx="36">
                  <c:v>0.58004163815996512</c:v>
                </c:pt>
                <c:pt idx="37">
                  <c:v>0.59077795059559224</c:v>
                </c:pt>
                <c:pt idx="38">
                  <c:v>0.60131178847495026</c:v>
                </c:pt>
                <c:pt idx="39">
                  <c:v>0.61164812359406939</c:v>
                </c:pt>
                <c:pt idx="40">
                  <c:v>0.62179177943300612</c:v>
                </c:pt>
                <c:pt idx="41">
                  <c:v>0.63174743627537044</c:v>
                </c:pt>
                <c:pt idx="42">
                  <c:v>0.64151963613051854</c:v>
                </c:pt>
                <c:pt idx="43">
                  <c:v>0.65111278746669554</c:v>
                </c:pt>
                <c:pt idx="44">
                  <c:v>0.66053116976297988</c:v>
                </c:pt>
                <c:pt idx="45">
                  <c:v>0.66977893788757947</c:v>
                </c:pt>
                <c:pt idx="46">
                  <c:v>0.67886012630968184</c:v>
                </c:pt>
                <c:pt idx="47">
                  <c:v>0.68777865315175035</c:v>
                </c:pt>
                <c:pt idx="48">
                  <c:v>0.6965383240888392</c:v>
                </c:pt>
                <c:pt idx="49">
                  <c:v>0.7051428361012344</c:v>
                </c:pt>
                <c:pt idx="50">
                  <c:v>0.7135957810864505</c:v>
                </c:pt>
                <c:pt idx="51">
                  <c:v>0.72190064933631404</c:v>
                </c:pt>
                <c:pt idx="52">
                  <c:v>0.73006083288467749</c:v>
                </c:pt>
                <c:pt idx="53">
                  <c:v>0.73807962873100619</c:v>
                </c:pt>
                <c:pt idx="54">
                  <c:v>0.7459602419448822</c:v>
                </c:pt>
                <c:pt idx="55">
                  <c:v>0.75370578865625049</c:v>
                </c:pt>
                <c:pt idx="56">
                  <c:v>0.76131929893602091</c:v>
                </c:pt>
                <c:pt idx="57">
                  <c:v>0.76880371957142501</c:v>
                </c:pt>
                <c:pt idx="58">
                  <c:v>0.77616191674036661</c:v>
                </c:pt>
                <c:pt idx="59">
                  <c:v>0.78339667858879225</c:v>
                </c:pt>
                <c:pt idx="60">
                  <c:v>0.79051071771496673</c:v>
                </c:pt>
                <c:pt idx="61">
                  <c:v>0.79750667356431981</c:v>
                </c:pt>
                <c:pt idx="62">
                  <c:v>0.80438711473845781</c:v>
                </c:pt>
                <c:pt idx="63">
                  <c:v>0.81115454122168185</c:v>
                </c:pt>
                <c:pt idx="64">
                  <c:v>0.81781138652829666</c:v>
                </c:pt>
                <c:pt idx="65">
                  <c:v>0.82436001977379592</c:v>
                </c:pt>
                <c:pt idx="66">
                  <c:v>0.83080274767291162</c:v>
                </c:pt>
                <c:pt idx="67">
                  <c:v>0.83714181646738595</c:v>
                </c:pt>
                <c:pt idx="68">
                  <c:v>0.8433794137861913</c:v>
                </c:pt>
                <c:pt idx="69">
                  <c:v>0.8495176704407984</c:v>
                </c:pt>
                <c:pt idx="70">
                  <c:v>0.85555866215804011</c:v>
                </c:pt>
                <c:pt idx="71">
                  <c:v>0.86150441125292621</c:v>
                </c:pt>
                <c:pt idx="72">
                  <c:v>0.86735688824375956</c:v>
                </c:pt>
                <c:pt idx="73">
                  <c:v>0.8731180134117128</c:v>
                </c:pt>
                <c:pt idx="74">
                  <c:v>0.87878965830701361</c:v>
                </c:pt>
                <c:pt idx="75">
                  <c:v>0.88437364720376266</c:v>
                </c:pt>
                <c:pt idx="76">
                  <c:v>0.88987175850530653</c:v>
                </c:pt>
                <c:pt idx="77">
                  <c:v>0.8952857261020577</c:v>
                </c:pt>
                <c:pt idx="78">
                  <c:v>0.90061724068353533</c:v>
                </c:pt>
                <c:pt idx="79">
                  <c:v>0.90586795100632544</c:v>
                </c:pt>
                <c:pt idx="80">
                  <c:v>0.91103946511965239</c:v>
                </c:pt>
                <c:pt idx="81">
                  <c:v>0.91613335155007714</c:v>
                </c:pt>
                <c:pt idx="82">
                  <c:v>0.92115114044689195</c:v>
                </c:pt>
                <c:pt idx="83">
                  <c:v>0.92609432468962838</c:v>
                </c:pt>
                <c:pt idx="84">
                  <c:v>0.93096436095909008</c:v>
                </c:pt>
                <c:pt idx="85">
                  <c:v>0.93576267077323683</c:v>
                </c:pt>
                <c:pt idx="86">
                  <c:v>0.94049064148922001</c:v>
                </c:pt>
                <c:pt idx="87">
                  <c:v>0.94514962727278173</c:v>
                </c:pt>
                <c:pt idx="88">
                  <c:v>0.94974095003622638</c:v>
                </c:pt>
                <c:pt idx="89">
                  <c:v>0.95426590034607872</c:v>
                </c:pt>
                <c:pt idx="90">
                  <c:v>0.9587257383015424</c:v>
                </c:pt>
                <c:pt idx="91">
                  <c:v>0.96312169438477568</c:v>
                </c:pt>
                <c:pt idx="92">
                  <c:v>0.96745497028404137</c:v>
                </c:pt>
                <c:pt idx="93">
                  <c:v>0.97172673969065126</c:v>
                </c:pt>
                <c:pt idx="94">
                  <c:v>0.97593814907066112</c:v>
                </c:pt>
                <c:pt idx="95">
                  <c:v>0.98009031841220495</c:v>
                </c:pt>
                <c:pt idx="96">
                  <c:v>0.98418434194933235</c:v>
                </c:pt>
                <c:pt idx="97">
                  <c:v>0.98822128886316407</c:v>
                </c:pt>
                <c:pt idx="98">
                  <c:v>0.9922022039611722</c:v>
                </c:pt>
                <c:pt idx="99">
                  <c:v>0.99612810833333465</c:v>
                </c:pt>
                <c:pt idx="100">
                  <c:v>0.99999930379030932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1A4-4344-B6BE-93EA5BD4C589}"/>
            </c:ext>
          </c:extLst>
        </c:ser>
        <c:ser>
          <c:idx val="2"/>
          <c:order val="1"/>
          <c:tx>
            <c:v>45 Degree Line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VLE!$I$8:$I$9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VLE!$J$8:$J$9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1A4-4344-B6BE-93EA5BD4C589}"/>
            </c:ext>
          </c:extLst>
        </c:ser>
        <c:ser>
          <c:idx val="0"/>
          <c:order val="2"/>
          <c:tx>
            <c:v>Operating Line</c:v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VLE!$I$20:$I$21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VLE!$J$20:$J$21</c:f>
              <c:numCache>
                <c:formatCode>0.000</c:formatCode>
                <c:ptCount val="2"/>
                <c:pt idx="0">
                  <c:v>1.5208221607749295</c:v>
                </c:pt>
                <c:pt idx="1">
                  <c:v>-0.24430904063408887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1A4-4344-B6BE-93EA5BD4C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546544"/>
        <c:axId val="278547104"/>
      </c:scatterChart>
      <c:valAx>
        <c:axId val="278546544"/>
        <c:scaling>
          <c:orientation val="minMax"/>
          <c:max val="1"/>
        </c:scaling>
        <c:delete val="0"/>
        <c:axPos val="b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X (mole fraction)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78547104"/>
        <c:crosses val="autoZero"/>
        <c:crossBetween val="midCat"/>
        <c:majorUnit val="0.1"/>
        <c:minorUnit val="5.000000000000001E-2"/>
      </c:valAx>
      <c:valAx>
        <c:axId val="278547104"/>
        <c:scaling>
          <c:orientation val="minMax"/>
          <c:max val="1"/>
          <c:min val="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Y (mole fraction)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78546544"/>
        <c:crosses val="autoZero"/>
        <c:crossBetween val="midCat"/>
        <c:majorUnit val="0.1"/>
        <c:minorUnit val="5.000000000000001E-2"/>
      </c:valAx>
      <c:spPr>
        <a:ln w="254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9677438983900652"/>
          <c:y val="0.34927076965938719"/>
          <c:w val="0.24901164874365384"/>
          <c:h val="0.23061555704114844"/>
        </c:manualLayout>
      </c:layout>
      <c:overlay val="1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800" b="0" i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2341078191238"/>
          <c:y val="4.635807820819688E-2"/>
          <c:w val="0.83897418688217562"/>
          <c:h val="0.81063005323327419"/>
        </c:manualLayout>
      </c:layout>
      <c:scatterChart>
        <c:scatterStyle val="smoothMarker"/>
        <c:varyColors val="0"/>
        <c:ser>
          <c:idx val="0"/>
          <c:order val="0"/>
          <c:tx>
            <c:v>Bubble Point Curve</c:v>
          </c:tx>
          <c:spPr>
            <a:ln w="25400"/>
          </c:spPr>
          <c:marker>
            <c:symbol val="none"/>
          </c:marker>
          <c:xVal>
            <c:numRef>
              <c:f>VLE!$A$4:$A$104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VLE!$C$4:$C$104</c:f>
              <c:numCache>
                <c:formatCode>0.0</c:formatCode>
                <c:ptCount val="101"/>
                <c:pt idx="0">
                  <c:v>110.62216088942701</c:v>
                </c:pt>
                <c:pt idx="1">
                  <c:v>110.15096938668003</c:v>
                </c:pt>
                <c:pt idx="2">
                  <c:v>109.68504059995138</c:v>
                </c:pt>
                <c:pt idx="3">
                  <c:v>109.22428647736747</c:v>
                </c:pt>
                <c:pt idx="4">
                  <c:v>108.76862065606147</c:v>
                </c:pt>
                <c:pt idx="5">
                  <c:v>108.31795843488223</c:v>
                </c:pt>
                <c:pt idx="6">
                  <c:v>107.87221674690447</c:v>
                </c:pt>
                <c:pt idx="7">
                  <c:v>107.43131413180475</c:v>
                </c:pt>
                <c:pt idx="8">
                  <c:v>106.99517070816007</c:v>
                </c:pt>
                <c:pt idx="9">
                  <c:v>106.56370814572333</c:v>
                </c:pt>
                <c:pt idx="10">
                  <c:v>106.13684963772366</c:v>
                </c:pt>
                <c:pt idx="11">
                  <c:v>105.71451987323738</c:v>
                </c:pt>
                <c:pt idx="12">
                  <c:v>105.29664500966719</c:v>
                </c:pt>
                <c:pt idx="13">
                  <c:v>104.88315264536996</c:v>
                </c:pt>
                <c:pt idx="14">
                  <c:v>104.4739717924634</c:v>
                </c:pt>
                <c:pt idx="15">
                  <c:v>104.06903284984276</c:v>
                </c:pt>
                <c:pt idx="16">
                  <c:v>103.66826757643447</c:v>
                </c:pt>
                <c:pt idx="17">
                  <c:v>103.27160906471065</c:v>
                </c:pt>
                <c:pt idx="18">
                  <c:v>102.87899171448592</c:v>
                </c:pt>
                <c:pt idx="19">
                  <c:v>102.49035120701586</c:v>
                </c:pt>
                <c:pt idx="20">
                  <c:v>102.10562447941371</c:v>
                </c:pt>
                <c:pt idx="21">
                  <c:v>101.72474969939998</c:v>
                </c:pt>
                <c:pt idx="22">
                  <c:v>101.34766624039828</c:v>
                </c:pt>
                <c:pt idx="23">
                  <c:v>100.97431465698806</c:v>
                </c:pt>
                <c:pt idx="24">
                  <c:v>100.60463666072332</c:v>
                </c:pt>
                <c:pt idx="25">
                  <c:v>100.23857509632622</c:v>
                </c:pt>
                <c:pt idx="26">
                  <c:v>99.876073918260971</c:v>
                </c:pt>
                <c:pt idx="27">
                  <c:v>99.517078167694066</c:v>
                </c:pt>
                <c:pt idx="28">
                  <c:v>99.161533949844568</c:v>
                </c:pt>
                <c:pt idx="29">
                  <c:v>98.809388411727525</c:v>
                </c:pt>
                <c:pt idx="30">
                  <c:v>98.460589720292276</c:v>
                </c:pt>
                <c:pt idx="31">
                  <c:v>98.115087040957491</c:v>
                </c:pt>
                <c:pt idx="32">
                  <c:v>97.772830516542186</c:v>
                </c:pt>
                <c:pt idx="33">
                  <c:v>97.433771246593309</c:v>
                </c:pt>
                <c:pt idx="34">
                  <c:v>97.097861267108115</c:v>
                </c:pt>
                <c:pt idx="35">
                  <c:v>96.765053530649652</c:v>
                </c:pt>
                <c:pt idx="36">
                  <c:v>96.435301886853551</c:v>
                </c:pt>
                <c:pt idx="37">
                  <c:v>96.108561063323023</c:v>
                </c:pt>
                <c:pt idx="38">
                  <c:v>95.784786646908202</c:v>
                </c:pt>
                <c:pt idx="39">
                  <c:v>95.463935065367949</c:v>
                </c:pt>
                <c:pt idx="40">
                  <c:v>95.145963569408011</c:v>
                </c:pt>
                <c:pt idx="41">
                  <c:v>94.830830215093059</c:v>
                </c:pt>
                <c:pt idx="42">
                  <c:v>94.518493846626669</c:v>
                </c:pt>
                <c:pt idx="43">
                  <c:v>94.208914079495642</c:v>
                </c:pt>
                <c:pt idx="44">
                  <c:v>93.902051283972483</c:v>
                </c:pt>
                <c:pt idx="45">
                  <c:v>93.597866568971767</c:v>
                </c:pt>
                <c:pt idx="46">
                  <c:v>93.296321766254408</c:v>
                </c:pt>
                <c:pt idx="47">
                  <c:v>92.997379414974958</c:v>
                </c:pt>
                <c:pt idx="48">
                  <c:v>92.701002746565678</c:v>
                </c:pt>
                <c:pt idx="49">
                  <c:v>92.407155669951848</c:v>
                </c:pt>
                <c:pt idx="50">
                  <c:v>92.115802757093178</c:v>
                </c:pt>
                <c:pt idx="51">
                  <c:v>91.826909228844812</c:v>
                </c:pt>
                <c:pt idx="52">
                  <c:v>91.540440941132033</c:v>
                </c:pt>
                <c:pt idx="53">
                  <c:v>91.256364371433733</c:v>
                </c:pt>
                <c:pt idx="54">
                  <c:v>90.974646605567614</c:v>
                </c:pt>
                <c:pt idx="55">
                  <c:v>90.695255324771765</c:v>
                </c:pt>
                <c:pt idx="56">
                  <c:v>90.418158793077254</c:v>
                </c:pt>
                <c:pt idx="57">
                  <c:v>90.143325844964977</c:v>
                </c:pt>
                <c:pt idx="58">
                  <c:v>89.870725873301353</c:v>
                </c:pt>
                <c:pt idx="59">
                  <c:v>89.600328817547819</c:v>
                </c:pt>
                <c:pt idx="60">
                  <c:v>89.332105152236991</c:v>
                </c:pt>
                <c:pt idx="61">
                  <c:v>89.066025875711034</c:v>
                </c:pt>
                <c:pt idx="62">
                  <c:v>88.802062499116232</c:v>
                </c:pt>
                <c:pt idx="63">
                  <c:v>88.540187035648131</c:v>
                </c:pt>
                <c:pt idx="64">
                  <c:v>88.280371990041871</c:v>
                </c:pt>
                <c:pt idx="65">
                  <c:v>88.022590348302501</c:v>
                </c:pt>
                <c:pt idx="66">
                  <c:v>87.766815567669582</c:v>
                </c:pt>
                <c:pt idx="67">
                  <c:v>87.513021566811204</c:v>
                </c:pt>
                <c:pt idx="68">
                  <c:v>87.261182716242317</c:v>
                </c:pt>
                <c:pt idx="69">
                  <c:v>87.011273828961691</c:v>
                </c:pt>
                <c:pt idx="70">
                  <c:v>86.763270151303203</c:v>
                </c:pt>
                <c:pt idx="71">
                  <c:v>86.517147353996478</c:v>
                </c:pt>
                <c:pt idx="72">
                  <c:v>86.272881523431607</c:v>
                </c:pt>
                <c:pt idx="73">
                  <c:v>86.030449153123669</c:v>
                </c:pt>
                <c:pt idx="74">
                  <c:v>85.789827135372093</c:v>
                </c:pt>
                <c:pt idx="75">
                  <c:v>85.550992753110975</c:v>
                </c:pt>
                <c:pt idx="76">
                  <c:v>85.31392367194475</c:v>
                </c:pt>
                <c:pt idx="77">
                  <c:v>85.078597932366108</c:v>
                </c:pt>
                <c:pt idx="78">
                  <c:v>84.844993942150907</c:v>
                </c:pt>
                <c:pt idx="79">
                  <c:v>84.613090468926586</c:v>
                </c:pt>
                <c:pt idx="80">
                  <c:v>84.382866632909398</c:v>
                </c:pt>
                <c:pt idx="81">
                  <c:v>84.154301899806924</c:v>
                </c:pt>
                <c:pt idx="82">
                  <c:v>83.927376073881675</c:v>
                </c:pt>
                <c:pt idx="83">
                  <c:v>83.702069291171995</c:v>
                </c:pt>
                <c:pt idx="84">
                  <c:v>83.478362012866597</c:v>
                </c:pt>
                <c:pt idx="85">
                  <c:v>83.256235018829017</c:v>
                </c:pt>
                <c:pt idx="86">
                  <c:v>83.035669401268265</c:v>
                </c:pt>
                <c:pt idx="87">
                  <c:v>82.816646558552335</c:v>
                </c:pt>
                <c:pt idx="88">
                  <c:v>82.599148189160942</c:v>
                </c:pt>
                <c:pt idx="89">
                  <c:v>82.383156285774774</c:v>
                </c:pt>
                <c:pt idx="90">
                  <c:v>82.168653129496988</c:v>
                </c:pt>
                <c:pt idx="91">
                  <c:v>81.955621284204156</c:v>
                </c:pt>
                <c:pt idx="92">
                  <c:v>81.744043591024521</c:v>
                </c:pt>
                <c:pt idx="93">
                  <c:v>81.533903162938529</c:v>
                </c:pt>
                <c:pt idx="94">
                  <c:v>81.325183379500714</c:v>
                </c:pt>
                <c:pt idx="95">
                  <c:v>81.117867881678436</c:v>
                </c:pt>
                <c:pt idx="96">
                  <c:v>80.911940566805896</c:v>
                </c:pt>
                <c:pt idx="97">
                  <c:v>80.707385583649511</c:v>
                </c:pt>
                <c:pt idx="98">
                  <c:v>80.504187327583097</c:v>
                </c:pt>
                <c:pt idx="99">
                  <c:v>80.302330435803228</c:v>
                </c:pt>
                <c:pt idx="100">
                  <c:v>80.101777174105408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282-41A9-9C85-4E7B986C2766}"/>
            </c:ext>
          </c:extLst>
        </c:ser>
        <c:ser>
          <c:idx val="1"/>
          <c:order val="1"/>
          <c:tx>
            <c:v>Dew Point Curve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VLE!$B$4:$B$104</c:f>
              <c:numCache>
                <c:formatCode>0.000</c:formatCode>
                <c:ptCount val="101"/>
                <c:pt idx="0">
                  <c:v>0</c:v>
                </c:pt>
                <c:pt idx="1">
                  <c:v>2.3188539647312698E-2</c:v>
                </c:pt>
                <c:pt idx="2">
                  <c:v>4.582980648536443E-2</c:v>
                </c:pt>
                <c:pt idx="3">
                  <c:v>6.7940198739404933E-2</c:v>
                </c:pt>
                <c:pt idx="4">
                  <c:v>8.9535536659826734E-2</c:v>
                </c:pt>
                <c:pt idx="5">
                  <c:v>0.11063108520264195</c:v>
                </c:pt>
                <c:pt idx="6">
                  <c:v>0.13124157576548001</c:v>
                </c:pt>
                <c:pt idx="7">
                  <c:v>0.1513812270185394</c:v>
                </c:pt>
                <c:pt idx="8">
                  <c:v>0.17106376486842934</c:v>
                </c:pt>
                <c:pt idx="9">
                  <c:v>0.19030244159139276</c:v>
                </c:pt>
                <c:pt idx="10">
                  <c:v>0.20911005417098372</c:v>
                </c:pt>
                <c:pt idx="11">
                  <c:v>0.22749896187389121</c:v>
                </c:pt>
                <c:pt idx="12">
                  <c:v>0.2454811030962579</c:v>
                </c:pt>
                <c:pt idx="13">
                  <c:v>0.26306801151155551</c:v>
                </c:pt>
                <c:pt idx="14">
                  <c:v>0.28027083154980181</c:v>
                </c:pt>
                <c:pt idx="15">
                  <c:v>0.29710033323669122</c:v>
                </c:pt>
                <c:pt idx="16">
                  <c:v>0.31356692642003381</c:v>
                </c:pt>
                <c:pt idx="17">
                  <c:v>0.32968067440975563</c:v>
                </c:pt>
                <c:pt idx="18">
                  <c:v>0.34545130705660959</c:v>
                </c:pt>
                <c:pt idx="19">
                  <c:v>0.36088823329369274</c:v>
                </c:pt>
                <c:pt idx="20">
                  <c:v>0.37600055316384068</c:v>
                </c:pt>
                <c:pt idx="21">
                  <c:v>0.39079706935498648</c:v>
                </c:pt>
                <c:pt idx="22">
                  <c:v>0.40528629826463386</c:v>
                </c:pt>
                <c:pt idx="23">
                  <c:v>0.41947648061366344</c:v>
                </c:pt>
                <c:pt idx="24">
                  <c:v>0.43337559162885175</c:v>
                </c:pt>
                <c:pt idx="25">
                  <c:v>0.44699135081261543</c:v>
                </c:pt>
                <c:pt idx="26">
                  <c:v>0.46033123131768544</c:v>
                </c:pt>
                <c:pt idx="27">
                  <c:v>0.47340246894369109</c:v>
                </c:pt>
                <c:pt idx="28">
                  <c:v>0.48621207077182432</c:v>
                </c:pt>
                <c:pt idx="29">
                  <c:v>0.49876682345309936</c:v>
                </c:pt>
                <c:pt idx="30">
                  <c:v>0.51107330116502048</c:v>
                </c:pt>
                <c:pt idx="31">
                  <c:v>0.52313787325082395</c:v>
                </c:pt>
                <c:pt idx="32">
                  <c:v>0.53496671155483899</c:v>
                </c:pt>
                <c:pt idx="33">
                  <c:v>0.54656579746690803</c:v>
                </c:pt>
                <c:pt idx="34">
                  <c:v>0.55794092868825662</c:v>
                </c:pt>
                <c:pt idx="35">
                  <c:v>0.56909772573062067</c:v>
                </c:pt>
                <c:pt idx="36">
                  <c:v>0.58004163815996512</c:v>
                </c:pt>
                <c:pt idx="37">
                  <c:v>0.59077795059559224</c:v>
                </c:pt>
                <c:pt idx="38">
                  <c:v>0.60131178847495026</c:v>
                </c:pt>
                <c:pt idx="39">
                  <c:v>0.61164812359406939</c:v>
                </c:pt>
                <c:pt idx="40">
                  <c:v>0.62179177943300612</c:v>
                </c:pt>
                <c:pt idx="41">
                  <c:v>0.63174743627537044</c:v>
                </c:pt>
                <c:pt idx="42">
                  <c:v>0.64151963613051854</c:v>
                </c:pt>
                <c:pt idx="43">
                  <c:v>0.65111278746669554</c:v>
                </c:pt>
                <c:pt idx="44">
                  <c:v>0.66053116976297988</c:v>
                </c:pt>
                <c:pt idx="45">
                  <c:v>0.66977893788757947</c:v>
                </c:pt>
                <c:pt idx="46">
                  <c:v>0.67886012630968184</c:v>
                </c:pt>
                <c:pt idx="47">
                  <c:v>0.68777865315175035</c:v>
                </c:pt>
                <c:pt idx="48">
                  <c:v>0.6965383240888392</c:v>
                </c:pt>
                <c:pt idx="49">
                  <c:v>0.7051428361012344</c:v>
                </c:pt>
                <c:pt idx="50">
                  <c:v>0.7135957810864505</c:v>
                </c:pt>
                <c:pt idx="51">
                  <c:v>0.72190064933631404</c:v>
                </c:pt>
                <c:pt idx="52">
                  <c:v>0.73006083288467749</c:v>
                </c:pt>
                <c:pt idx="53">
                  <c:v>0.73807962873100619</c:v>
                </c:pt>
                <c:pt idx="54">
                  <c:v>0.7459602419448822</c:v>
                </c:pt>
                <c:pt idx="55">
                  <c:v>0.75370578865625049</c:v>
                </c:pt>
                <c:pt idx="56">
                  <c:v>0.76131929893602091</c:v>
                </c:pt>
                <c:pt idx="57">
                  <c:v>0.76880371957142501</c:v>
                </c:pt>
                <c:pt idx="58">
                  <c:v>0.77616191674036661</c:v>
                </c:pt>
                <c:pt idx="59">
                  <c:v>0.78339667858879225</c:v>
                </c:pt>
                <c:pt idx="60">
                  <c:v>0.79051071771496673</c:v>
                </c:pt>
                <c:pt idx="61">
                  <c:v>0.79750667356431981</c:v>
                </c:pt>
                <c:pt idx="62">
                  <c:v>0.80438711473845781</c:v>
                </c:pt>
                <c:pt idx="63">
                  <c:v>0.81115454122168185</c:v>
                </c:pt>
                <c:pt idx="64">
                  <c:v>0.81781138652829666</c:v>
                </c:pt>
                <c:pt idx="65">
                  <c:v>0.82436001977379592</c:v>
                </c:pt>
                <c:pt idx="66">
                  <c:v>0.83080274767291162</c:v>
                </c:pt>
                <c:pt idx="67">
                  <c:v>0.83714181646738595</c:v>
                </c:pt>
                <c:pt idx="68">
                  <c:v>0.8433794137861913</c:v>
                </c:pt>
                <c:pt idx="69">
                  <c:v>0.8495176704407984</c:v>
                </c:pt>
                <c:pt idx="70">
                  <c:v>0.85555866215804011</c:v>
                </c:pt>
                <c:pt idx="71">
                  <c:v>0.86150441125292621</c:v>
                </c:pt>
                <c:pt idx="72">
                  <c:v>0.86735688824375956</c:v>
                </c:pt>
                <c:pt idx="73">
                  <c:v>0.8731180134117128</c:v>
                </c:pt>
                <c:pt idx="74">
                  <c:v>0.87878965830701361</c:v>
                </c:pt>
                <c:pt idx="75">
                  <c:v>0.88437364720376266</c:v>
                </c:pt>
                <c:pt idx="76">
                  <c:v>0.88987175850530653</c:v>
                </c:pt>
                <c:pt idx="77">
                  <c:v>0.8952857261020577</c:v>
                </c:pt>
                <c:pt idx="78">
                  <c:v>0.90061724068353533</c:v>
                </c:pt>
                <c:pt idx="79">
                  <c:v>0.90586795100632544</c:v>
                </c:pt>
                <c:pt idx="80">
                  <c:v>0.91103946511965239</c:v>
                </c:pt>
                <c:pt idx="81">
                  <c:v>0.91613335155007714</c:v>
                </c:pt>
                <c:pt idx="82">
                  <c:v>0.92115114044689195</c:v>
                </c:pt>
                <c:pt idx="83">
                  <c:v>0.92609432468962838</c:v>
                </c:pt>
                <c:pt idx="84">
                  <c:v>0.93096436095909008</c:v>
                </c:pt>
                <c:pt idx="85">
                  <c:v>0.93576267077323683</c:v>
                </c:pt>
                <c:pt idx="86">
                  <c:v>0.94049064148922001</c:v>
                </c:pt>
                <c:pt idx="87">
                  <c:v>0.94514962727278173</c:v>
                </c:pt>
                <c:pt idx="88">
                  <c:v>0.94974095003622638</c:v>
                </c:pt>
                <c:pt idx="89">
                  <c:v>0.95426590034607872</c:v>
                </c:pt>
                <c:pt idx="90">
                  <c:v>0.9587257383015424</c:v>
                </c:pt>
                <c:pt idx="91">
                  <c:v>0.96312169438477568</c:v>
                </c:pt>
                <c:pt idx="92">
                  <c:v>0.96745497028404137</c:v>
                </c:pt>
                <c:pt idx="93">
                  <c:v>0.97172673969065126</c:v>
                </c:pt>
                <c:pt idx="94">
                  <c:v>0.97593814907066112</c:v>
                </c:pt>
                <c:pt idx="95">
                  <c:v>0.98009031841220495</c:v>
                </c:pt>
                <c:pt idx="96">
                  <c:v>0.98418434194933235</c:v>
                </c:pt>
                <c:pt idx="97">
                  <c:v>0.98822128886316407</c:v>
                </c:pt>
                <c:pt idx="98">
                  <c:v>0.9922022039611722</c:v>
                </c:pt>
                <c:pt idx="99">
                  <c:v>0.99612810833333465</c:v>
                </c:pt>
                <c:pt idx="100">
                  <c:v>0.99999930379030932</c:v>
                </c:pt>
              </c:numCache>
            </c:numRef>
          </c:xVal>
          <c:yVal>
            <c:numRef>
              <c:f>VLE!$C$4:$C$104</c:f>
              <c:numCache>
                <c:formatCode>0.0</c:formatCode>
                <c:ptCount val="101"/>
                <c:pt idx="0">
                  <c:v>110.62216088942701</c:v>
                </c:pt>
                <c:pt idx="1">
                  <c:v>110.15096938668003</c:v>
                </c:pt>
                <c:pt idx="2">
                  <c:v>109.68504059995138</c:v>
                </c:pt>
                <c:pt idx="3">
                  <c:v>109.22428647736747</c:v>
                </c:pt>
                <c:pt idx="4">
                  <c:v>108.76862065606147</c:v>
                </c:pt>
                <c:pt idx="5">
                  <c:v>108.31795843488223</c:v>
                </c:pt>
                <c:pt idx="6">
                  <c:v>107.87221674690447</c:v>
                </c:pt>
                <c:pt idx="7">
                  <c:v>107.43131413180475</c:v>
                </c:pt>
                <c:pt idx="8">
                  <c:v>106.99517070816007</c:v>
                </c:pt>
                <c:pt idx="9">
                  <c:v>106.56370814572333</c:v>
                </c:pt>
                <c:pt idx="10">
                  <c:v>106.13684963772366</c:v>
                </c:pt>
                <c:pt idx="11">
                  <c:v>105.71451987323738</c:v>
                </c:pt>
                <c:pt idx="12">
                  <c:v>105.29664500966719</c:v>
                </c:pt>
                <c:pt idx="13">
                  <c:v>104.88315264536996</c:v>
                </c:pt>
                <c:pt idx="14">
                  <c:v>104.4739717924634</c:v>
                </c:pt>
                <c:pt idx="15">
                  <c:v>104.06903284984276</c:v>
                </c:pt>
                <c:pt idx="16">
                  <c:v>103.66826757643447</c:v>
                </c:pt>
                <c:pt idx="17">
                  <c:v>103.27160906471065</c:v>
                </c:pt>
                <c:pt idx="18">
                  <c:v>102.87899171448592</c:v>
                </c:pt>
                <c:pt idx="19">
                  <c:v>102.49035120701586</c:v>
                </c:pt>
                <c:pt idx="20">
                  <c:v>102.10562447941371</c:v>
                </c:pt>
                <c:pt idx="21">
                  <c:v>101.72474969939998</c:v>
                </c:pt>
                <c:pt idx="22">
                  <c:v>101.34766624039828</c:v>
                </c:pt>
                <c:pt idx="23">
                  <c:v>100.97431465698806</c:v>
                </c:pt>
                <c:pt idx="24">
                  <c:v>100.60463666072332</c:v>
                </c:pt>
                <c:pt idx="25">
                  <c:v>100.23857509632622</c:v>
                </c:pt>
                <c:pt idx="26">
                  <c:v>99.876073918260971</c:v>
                </c:pt>
                <c:pt idx="27">
                  <c:v>99.517078167694066</c:v>
                </c:pt>
                <c:pt idx="28">
                  <c:v>99.161533949844568</c:v>
                </c:pt>
                <c:pt idx="29">
                  <c:v>98.809388411727525</c:v>
                </c:pt>
                <c:pt idx="30">
                  <c:v>98.460589720292276</c:v>
                </c:pt>
                <c:pt idx="31">
                  <c:v>98.115087040957491</c:v>
                </c:pt>
                <c:pt idx="32">
                  <c:v>97.772830516542186</c:v>
                </c:pt>
                <c:pt idx="33">
                  <c:v>97.433771246593309</c:v>
                </c:pt>
                <c:pt idx="34">
                  <c:v>97.097861267108115</c:v>
                </c:pt>
                <c:pt idx="35">
                  <c:v>96.765053530649652</c:v>
                </c:pt>
                <c:pt idx="36">
                  <c:v>96.435301886853551</c:v>
                </c:pt>
                <c:pt idx="37">
                  <c:v>96.108561063323023</c:v>
                </c:pt>
                <c:pt idx="38">
                  <c:v>95.784786646908202</c:v>
                </c:pt>
                <c:pt idx="39">
                  <c:v>95.463935065367949</c:v>
                </c:pt>
                <c:pt idx="40">
                  <c:v>95.145963569408011</c:v>
                </c:pt>
                <c:pt idx="41">
                  <c:v>94.830830215093059</c:v>
                </c:pt>
                <c:pt idx="42">
                  <c:v>94.518493846626669</c:v>
                </c:pt>
                <c:pt idx="43">
                  <c:v>94.208914079495642</c:v>
                </c:pt>
                <c:pt idx="44">
                  <c:v>93.902051283972483</c:v>
                </c:pt>
                <c:pt idx="45">
                  <c:v>93.597866568971767</c:v>
                </c:pt>
                <c:pt idx="46">
                  <c:v>93.296321766254408</c:v>
                </c:pt>
                <c:pt idx="47">
                  <c:v>92.997379414974958</c:v>
                </c:pt>
                <c:pt idx="48">
                  <c:v>92.701002746565678</c:v>
                </c:pt>
                <c:pt idx="49">
                  <c:v>92.407155669951848</c:v>
                </c:pt>
                <c:pt idx="50">
                  <c:v>92.115802757093178</c:v>
                </c:pt>
                <c:pt idx="51">
                  <c:v>91.826909228844812</c:v>
                </c:pt>
                <c:pt idx="52">
                  <c:v>91.540440941132033</c:v>
                </c:pt>
                <c:pt idx="53">
                  <c:v>91.256364371433733</c:v>
                </c:pt>
                <c:pt idx="54">
                  <c:v>90.974646605567614</c:v>
                </c:pt>
                <c:pt idx="55">
                  <c:v>90.695255324771765</c:v>
                </c:pt>
                <c:pt idx="56">
                  <c:v>90.418158793077254</c:v>
                </c:pt>
                <c:pt idx="57">
                  <c:v>90.143325844964977</c:v>
                </c:pt>
                <c:pt idx="58">
                  <c:v>89.870725873301353</c:v>
                </c:pt>
                <c:pt idx="59">
                  <c:v>89.600328817547819</c:v>
                </c:pt>
                <c:pt idx="60">
                  <c:v>89.332105152236991</c:v>
                </c:pt>
                <c:pt idx="61">
                  <c:v>89.066025875711034</c:v>
                </c:pt>
                <c:pt idx="62">
                  <c:v>88.802062499116232</c:v>
                </c:pt>
                <c:pt idx="63">
                  <c:v>88.540187035648131</c:v>
                </c:pt>
                <c:pt idx="64">
                  <c:v>88.280371990041871</c:v>
                </c:pt>
                <c:pt idx="65">
                  <c:v>88.022590348302501</c:v>
                </c:pt>
                <c:pt idx="66">
                  <c:v>87.766815567669582</c:v>
                </c:pt>
                <c:pt idx="67">
                  <c:v>87.513021566811204</c:v>
                </c:pt>
                <c:pt idx="68">
                  <c:v>87.261182716242317</c:v>
                </c:pt>
                <c:pt idx="69">
                  <c:v>87.011273828961691</c:v>
                </c:pt>
                <c:pt idx="70">
                  <c:v>86.763270151303203</c:v>
                </c:pt>
                <c:pt idx="71">
                  <c:v>86.517147353996478</c:v>
                </c:pt>
                <c:pt idx="72">
                  <c:v>86.272881523431607</c:v>
                </c:pt>
                <c:pt idx="73">
                  <c:v>86.030449153123669</c:v>
                </c:pt>
                <c:pt idx="74">
                  <c:v>85.789827135372093</c:v>
                </c:pt>
                <c:pt idx="75">
                  <c:v>85.550992753110975</c:v>
                </c:pt>
                <c:pt idx="76">
                  <c:v>85.31392367194475</c:v>
                </c:pt>
                <c:pt idx="77">
                  <c:v>85.078597932366108</c:v>
                </c:pt>
                <c:pt idx="78">
                  <c:v>84.844993942150907</c:v>
                </c:pt>
                <c:pt idx="79">
                  <c:v>84.613090468926586</c:v>
                </c:pt>
                <c:pt idx="80">
                  <c:v>84.382866632909398</c:v>
                </c:pt>
                <c:pt idx="81">
                  <c:v>84.154301899806924</c:v>
                </c:pt>
                <c:pt idx="82">
                  <c:v>83.927376073881675</c:v>
                </c:pt>
                <c:pt idx="83">
                  <c:v>83.702069291171995</c:v>
                </c:pt>
                <c:pt idx="84">
                  <c:v>83.478362012866597</c:v>
                </c:pt>
                <c:pt idx="85">
                  <c:v>83.256235018829017</c:v>
                </c:pt>
                <c:pt idx="86">
                  <c:v>83.035669401268265</c:v>
                </c:pt>
                <c:pt idx="87">
                  <c:v>82.816646558552335</c:v>
                </c:pt>
                <c:pt idx="88">
                  <c:v>82.599148189160942</c:v>
                </c:pt>
                <c:pt idx="89">
                  <c:v>82.383156285774774</c:v>
                </c:pt>
                <c:pt idx="90">
                  <c:v>82.168653129496988</c:v>
                </c:pt>
                <c:pt idx="91">
                  <c:v>81.955621284204156</c:v>
                </c:pt>
                <c:pt idx="92">
                  <c:v>81.744043591024521</c:v>
                </c:pt>
                <c:pt idx="93">
                  <c:v>81.533903162938529</c:v>
                </c:pt>
                <c:pt idx="94">
                  <c:v>81.325183379500714</c:v>
                </c:pt>
                <c:pt idx="95">
                  <c:v>81.117867881678436</c:v>
                </c:pt>
                <c:pt idx="96">
                  <c:v>80.911940566805896</c:v>
                </c:pt>
                <c:pt idx="97">
                  <c:v>80.707385583649511</c:v>
                </c:pt>
                <c:pt idx="98">
                  <c:v>80.504187327583097</c:v>
                </c:pt>
                <c:pt idx="99">
                  <c:v>80.302330435803228</c:v>
                </c:pt>
                <c:pt idx="100">
                  <c:v>80.101777174105408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282-41A9-9C85-4E7B986C2766}"/>
            </c:ext>
          </c:extLst>
        </c:ser>
        <c:ser>
          <c:idx val="2"/>
          <c:order val="2"/>
          <c:tx>
            <c:v>Operating Line</c:v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D282-41A9-9C85-4E7B986C2766}"/>
              </c:ext>
            </c:extLst>
          </c:dPt>
          <c:xVal>
            <c:numRef>
              <c:f>VLE!$I$13:$I$14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VLE!$J$13:$J$14</c:f>
              <c:numCache>
                <c:formatCode>0.0</c:formatCode>
                <c:ptCount val="2"/>
                <c:pt idx="0">
                  <c:v>92.958824229875631</c:v>
                </c:pt>
                <c:pt idx="1">
                  <c:v>92.958824229875631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282-41A9-9C85-4E7B986C2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6890976"/>
        <c:axId val="286891536"/>
      </c:scatterChart>
      <c:valAx>
        <c:axId val="286890976"/>
        <c:scaling>
          <c:orientation val="minMax"/>
          <c:max val="1"/>
        </c:scaling>
        <c:delete val="0"/>
        <c:axPos val="b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x,y (mole fraction)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86891536"/>
        <c:crosses val="autoZero"/>
        <c:crossBetween val="midCat"/>
        <c:majorUnit val="0.1"/>
        <c:minorUnit val="5.000000000000001E-2"/>
      </c:valAx>
      <c:valAx>
        <c:axId val="286891536"/>
        <c:scaling>
          <c:orientation val="minMax"/>
          <c:max val="112"/>
          <c:min val="8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T</a:t>
                </a:r>
                <a:r>
                  <a:rPr lang="en-US" sz="2000" baseline="0"/>
                  <a:t> (</a:t>
                </a:r>
                <a:r>
                  <a:rPr lang="en-US" sz="2000" baseline="30000"/>
                  <a:t>o</a:t>
                </a:r>
                <a:r>
                  <a:rPr lang="en-US" sz="2000" baseline="0"/>
                  <a:t>C)</a:t>
                </a:r>
                <a:endParaRPr lang="en-US" sz="2000"/>
              </a:p>
            </c:rich>
          </c:tx>
          <c:layout>
            <c:manualLayout>
              <c:xMode val="edge"/>
              <c:yMode val="edge"/>
              <c:x val="1.69302870533099E-2"/>
              <c:y val="0.4147253309438015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86890976"/>
        <c:crosses val="autoZero"/>
        <c:crossBetween val="midCat"/>
        <c:majorUnit val="2"/>
        <c:minorUnit val="1"/>
      </c:valAx>
      <c:spPr>
        <a:ln w="254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0445959449776354"/>
          <c:y val="7.3842006135597604E-2"/>
          <c:w val="0.26226135137642675"/>
          <c:h val="0.20840057196033171"/>
        </c:manualLayout>
      </c:layout>
      <c:overlay val="1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800" b="0"/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Chart1"/>
  <sheetViews>
    <sheetView zoomScale="94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9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7</xdr:col>
      <xdr:colOff>0</xdr:colOff>
      <xdr:row>2</xdr:row>
      <xdr:rowOff>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62AD30C6-5432-D785-5CEB-F535CD489115}"/>
            </a:ext>
          </a:extLst>
        </xdr:cNvPr>
        <xdr:cNvCxnSpPr/>
      </xdr:nvCxnSpPr>
      <xdr:spPr>
        <a:xfrm>
          <a:off x="5988844" y="631031"/>
          <a:ext cx="2238375" cy="0"/>
        </a:xfrm>
        <a:prstGeom prst="straightConnector1">
          <a:avLst/>
        </a:prstGeom>
        <a:ln w="38100">
          <a:solidFill>
            <a:srgbClr val="FF0000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10</xdr:row>
      <xdr:rowOff>0</xdr:rowOff>
    </xdr:from>
    <xdr:to>
      <xdr:col>7</xdr:col>
      <xdr:colOff>0</xdr:colOff>
      <xdr:row>10</xdr:row>
      <xdr:rowOff>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D3BD6E49-08CE-EC3F-8A95-DCE6FAE9E9CA}"/>
            </a:ext>
          </a:extLst>
        </xdr:cNvPr>
        <xdr:cNvCxnSpPr/>
      </xdr:nvCxnSpPr>
      <xdr:spPr>
        <a:xfrm>
          <a:off x="5988844" y="3202781"/>
          <a:ext cx="2238375" cy="0"/>
        </a:xfrm>
        <a:prstGeom prst="straightConnector1">
          <a:avLst/>
        </a:prstGeom>
        <a:ln w="38100"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6</xdr:row>
      <xdr:rowOff>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CD87E25F-0C05-4FE3-BA5B-A0B9CE2DC0D4}"/>
            </a:ext>
          </a:extLst>
        </xdr:cNvPr>
        <xdr:cNvCxnSpPr/>
      </xdr:nvCxnSpPr>
      <xdr:spPr>
        <a:xfrm>
          <a:off x="2631281" y="1928813"/>
          <a:ext cx="2238375" cy="0"/>
        </a:xfrm>
        <a:prstGeom prst="straightConnector1">
          <a:avLst/>
        </a:prstGeom>
        <a:ln w="38100">
          <a:solidFill>
            <a:srgbClr val="FF0000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130969</xdr:colOff>
      <xdr:row>2</xdr:row>
      <xdr:rowOff>321469</xdr:rowOff>
    </xdr:from>
    <xdr:to>
      <xdr:col>4</xdr:col>
      <xdr:colOff>607219</xdr:colOff>
      <xdr:row>3</xdr:row>
      <xdr:rowOff>226219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878EFD4A-421A-46E1-A810-ACE0DEA86D3D}"/>
            </a:ext>
          </a:extLst>
        </xdr:cNvPr>
        <xdr:cNvCxnSpPr/>
      </xdr:nvCxnSpPr>
      <xdr:spPr>
        <a:xfrm flipH="1" flipV="1">
          <a:off x="5000625" y="952500"/>
          <a:ext cx="476250" cy="238125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3830" cy="62875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0856" cy="6284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130969</xdr:colOff>
      <xdr:row>2</xdr:row>
      <xdr:rowOff>309562</xdr:rowOff>
    </xdr:from>
    <xdr:to>
      <xdr:col>4</xdr:col>
      <xdr:colOff>500062</xdr:colOff>
      <xdr:row>3</xdr:row>
      <xdr:rowOff>226218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710D43EF-9171-44D2-928F-1A6382D5DE5F}"/>
            </a:ext>
          </a:extLst>
        </xdr:cNvPr>
        <xdr:cNvCxnSpPr/>
      </xdr:nvCxnSpPr>
      <xdr:spPr>
        <a:xfrm>
          <a:off x="5322094" y="914400"/>
          <a:ext cx="369093" cy="230981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5"/>
  <sheetViews>
    <sheetView showGridLines="0" tabSelected="1" zoomScale="80" zoomScaleNormal="80" workbookViewId="0">
      <selection activeCell="D10" sqref="D10"/>
    </sheetView>
  </sheetViews>
  <sheetFormatPr defaultRowHeight="15" x14ac:dyDescent="0.25"/>
  <cols>
    <col min="1" max="1" width="22.7109375" customWidth="1"/>
    <col min="2" max="7" width="16.7109375" customWidth="1"/>
    <col min="8" max="8" width="22.7109375" customWidth="1"/>
    <col min="9" max="16" width="16.7109375" customWidth="1"/>
    <col min="17" max="17" width="17.28515625" customWidth="1"/>
    <col min="18" max="22" width="15.7109375" customWidth="1"/>
  </cols>
  <sheetData>
    <row r="1" spans="1:18" ht="27" thickBot="1" x14ac:dyDescent="0.45">
      <c r="A1" s="104" t="s">
        <v>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22.5" thickTop="1" thickBot="1" x14ac:dyDescent="0.4">
      <c r="A2" s="2"/>
      <c r="B2" s="3"/>
      <c r="C2" s="4"/>
      <c r="D2" s="5"/>
      <c r="E2" s="3"/>
      <c r="F2" s="2"/>
      <c r="G2" s="2"/>
      <c r="H2" s="127" t="s">
        <v>76</v>
      </c>
      <c r="I2" s="128">
        <v>36.164649239444898</v>
      </c>
      <c r="K2" s="169" t="s">
        <v>65</v>
      </c>
      <c r="L2" s="170"/>
      <c r="M2" s="2" t="s">
        <v>93</v>
      </c>
      <c r="O2" s="98" t="s">
        <v>82</v>
      </c>
      <c r="P2" s="99"/>
      <c r="Q2" s="102" t="s">
        <v>83</v>
      </c>
    </row>
    <row r="3" spans="1:18" ht="26.25" thickTop="1" thickBot="1" x14ac:dyDescent="0.5">
      <c r="A3" s="4"/>
      <c r="B3" s="5"/>
      <c r="C3" s="21" t="s">
        <v>73</v>
      </c>
      <c r="D3" s="22">
        <f>+G20-D20</f>
        <v>-2172.2039352242691</v>
      </c>
      <c r="E3" s="2"/>
      <c r="F3" s="14"/>
      <c r="G3" s="160"/>
      <c r="H3" s="129" t="s">
        <v>77</v>
      </c>
      <c r="I3" s="130">
        <v>0.68892281030944469</v>
      </c>
      <c r="K3" s="19" t="s">
        <v>30</v>
      </c>
      <c r="L3" s="123">
        <f>+B5-I2-I9</f>
        <v>-2.0108359422010835E-12</v>
      </c>
      <c r="M3" s="2" t="s">
        <v>94</v>
      </c>
      <c r="O3" s="100" t="s">
        <v>84</v>
      </c>
      <c r="P3" s="101"/>
      <c r="Q3" s="103" t="s">
        <v>85</v>
      </c>
    </row>
    <row r="4" spans="1:18" ht="25.5" thickTop="1" thickBot="1" x14ac:dyDescent="0.5">
      <c r="C4" s="2"/>
      <c r="D4" s="2"/>
      <c r="E4" s="2"/>
      <c r="F4" s="14"/>
      <c r="G4" s="2"/>
      <c r="H4" s="131" t="s">
        <v>78</v>
      </c>
      <c r="I4" s="132">
        <v>0.31107718969055798</v>
      </c>
      <c r="K4" s="19" t="s">
        <v>31</v>
      </c>
      <c r="L4" s="123">
        <f>+B5*B6-I2*I3-I9*I10</f>
        <v>7.813760660724256E-7</v>
      </c>
      <c r="M4" s="2" t="s">
        <v>95</v>
      </c>
      <c r="P4" s="2"/>
      <c r="Q4" s="2"/>
    </row>
    <row r="5" spans="1:18" ht="25.5" thickTop="1" thickBot="1" x14ac:dyDescent="0.5">
      <c r="A5" s="115" t="s">
        <v>68</v>
      </c>
      <c r="B5" s="116">
        <v>100</v>
      </c>
      <c r="C5" s="2"/>
      <c r="D5" s="2"/>
      <c r="E5" s="137"/>
      <c r="F5" s="138"/>
      <c r="G5" s="4"/>
      <c r="K5" s="19" t="s">
        <v>32</v>
      </c>
      <c r="L5" s="123">
        <f>+I3-I6*I10</f>
        <v>-5.0076007784838339E-9</v>
      </c>
      <c r="M5" s="2" t="s">
        <v>96</v>
      </c>
      <c r="O5" s="133" t="s">
        <v>87</v>
      </c>
      <c r="Q5" s="2"/>
    </row>
    <row r="6" spans="1:18" ht="25.5" thickTop="1" thickBot="1" x14ac:dyDescent="0.5">
      <c r="A6" s="117" t="s">
        <v>69</v>
      </c>
      <c r="B6" s="118">
        <v>0.55000000000000004</v>
      </c>
      <c r="C6" s="2"/>
      <c r="D6" s="2"/>
      <c r="E6" s="125" t="s">
        <v>74</v>
      </c>
      <c r="F6" s="126">
        <v>92.958824229875631</v>
      </c>
      <c r="H6" s="23" t="s">
        <v>37</v>
      </c>
      <c r="I6" s="24">
        <f>10^(B28-C28/(F6+D28))/F7</f>
        <v>1.4617623965942237</v>
      </c>
      <c r="K6" s="19" t="s">
        <v>33</v>
      </c>
      <c r="L6" s="123">
        <f>+(1-I3)-I7*(1-I10)</f>
        <v>2.6661593488519486E-9</v>
      </c>
      <c r="M6" s="2" t="s">
        <v>97</v>
      </c>
      <c r="O6" s="134" t="s">
        <v>88</v>
      </c>
      <c r="Q6" s="2"/>
    </row>
    <row r="7" spans="1:18" ht="25.5" thickTop="1" thickBot="1" x14ac:dyDescent="0.5">
      <c r="A7" s="117" t="s">
        <v>70</v>
      </c>
      <c r="B7" s="118">
        <v>0.45</v>
      </c>
      <c r="C7" s="161"/>
      <c r="D7" s="162"/>
      <c r="E7" s="120" t="s">
        <v>75</v>
      </c>
      <c r="F7" s="122">
        <v>760</v>
      </c>
      <c r="H7" s="25" t="s">
        <v>38</v>
      </c>
      <c r="I7" s="26">
        <f>10^(B29-C29/(F6+D29))/F7</f>
        <v>0.58837687075901113</v>
      </c>
      <c r="K7" s="19" t="s">
        <v>39</v>
      </c>
      <c r="L7" s="123">
        <f>1-I3-I4</f>
        <v>-2.6645352591003757E-15</v>
      </c>
      <c r="M7" s="2" t="s">
        <v>98</v>
      </c>
      <c r="O7" s="135" t="s">
        <v>89</v>
      </c>
      <c r="P7" s="2"/>
      <c r="Q7" s="2"/>
    </row>
    <row r="8" spans="1:18" ht="25.5" thickTop="1" thickBot="1" x14ac:dyDescent="0.5">
      <c r="A8" s="117" t="s">
        <v>71</v>
      </c>
      <c r="B8" s="119">
        <v>102</v>
      </c>
      <c r="C8" s="161"/>
      <c r="D8" s="2"/>
      <c r="E8" s="139"/>
      <c r="F8" s="140"/>
      <c r="G8" s="2"/>
      <c r="H8" s="5"/>
      <c r="I8" s="2"/>
      <c r="K8" s="19" t="s">
        <v>40</v>
      </c>
      <c r="L8" s="123">
        <f>1-I10-I11</f>
        <v>1.4765966227514582E-14</v>
      </c>
      <c r="M8" s="2" t="s">
        <v>99</v>
      </c>
      <c r="O8" s="136" t="s">
        <v>90</v>
      </c>
      <c r="Q8" s="2"/>
    </row>
    <row r="9" spans="1:18" ht="25.5" thickTop="1" thickBot="1" x14ac:dyDescent="0.5">
      <c r="A9" s="120" t="s">
        <v>72</v>
      </c>
      <c r="B9" s="121">
        <v>760</v>
      </c>
      <c r="C9" s="2"/>
      <c r="D9" s="2"/>
      <c r="E9" s="2"/>
      <c r="F9" s="12"/>
      <c r="G9" s="2"/>
      <c r="H9" s="127" t="s">
        <v>79</v>
      </c>
      <c r="I9" s="128">
        <v>63.835350760557112</v>
      </c>
      <c r="J9" s="2"/>
      <c r="K9" s="20" t="s">
        <v>29</v>
      </c>
      <c r="L9" s="124">
        <f>0.75*B5*B7-I9*I11</f>
        <v>-3.329825929654362E-6</v>
      </c>
      <c r="M9" s="2" t="s">
        <v>100</v>
      </c>
      <c r="Q9" s="2"/>
    </row>
    <row r="10" spans="1:18" ht="24.75" thickTop="1" x14ac:dyDescent="0.45">
      <c r="A10" s="4"/>
      <c r="B10" s="9"/>
      <c r="C10" s="2"/>
      <c r="D10" s="2"/>
      <c r="E10" s="2"/>
      <c r="F10" s="12"/>
      <c r="G10" s="2"/>
      <c r="H10" s="129" t="s">
        <v>80</v>
      </c>
      <c r="I10" s="130">
        <v>0.47129603068335479</v>
      </c>
      <c r="J10" s="2"/>
      <c r="K10" s="2"/>
      <c r="L10" s="4"/>
      <c r="M10" s="6"/>
      <c r="N10" s="2"/>
      <c r="Q10" s="2"/>
    </row>
    <row r="11" spans="1:18" ht="24.75" thickBot="1" x14ac:dyDescent="0.5">
      <c r="A11" s="4"/>
      <c r="B11" s="9"/>
      <c r="C11" s="2"/>
      <c r="D11" s="2"/>
      <c r="E11" s="2"/>
      <c r="F11" s="2"/>
      <c r="G11" s="160"/>
      <c r="H11" s="131" t="s">
        <v>81</v>
      </c>
      <c r="I11" s="132">
        <v>0.52870396931663044</v>
      </c>
      <c r="J11" s="2"/>
      <c r="K11" s="2"/>
      <c r="L11" s="2"/>
      <c r="M11" s="2"/>
      <c r="Q11" s="2"/>
    </row>
    <row r="12" spans="1:18" ht="21.75" thickTop="1" x14ac:dyDescent="0.35">
      <c r="A12" s="4"/>
      <c r="B12" s="9"/>
      <c r="C12" s="2"/>
      <c r="D12" s="2"/>
      <c r="E12" s="2"/>
      <c r="F12" s="2"/>
      <c r="G12" s="2"/>
      <c r="H12" s="4"/>
      <c r="I12" s="7"/>
      <c r="J12" s="2"/>
      <c r="K12" s="2"/>
      <c r="L12" s="2"/>
      <c r="M12" s="2"/>
      <c r="Q12" s="2"/>
    </row>
    <row r="13" spans="1:18" ht="21.75" thickBot="1" x14ac:dyDescent="0.4">
      <c r="A13" s="2"/>
      <c r="B13" s="2"/>
      <c r="C13" s="2"/>
      <c r="D13" s="2"/>
      <c r="E13" s="2"/>
      <c r="F13" s="2"/>
      <c r="G13" s="2"/>
      <c r="H13" s="10"/>
      <c r="I13" s="10"/>
      <c r="J13" s="4"/>
      <c r="K13" s="7"/>
      <c r="L13" s="2"/>
      <c r="M13" s="2"/>
      <c r="N13" s="2"/>
      <c r="O13" s="2"/>
      <c r="P13" s="2"/>
      <c r="Q13" s="2"/>
    </row>
    <row r="14" spans="1:18" ht="22.5" thickTop="1" thickBot="1" x14ac:dyDescent="0.4">
      <c r="A14" s="31" t="s">
        <v>17</v>
      </c>
      <c r="B14" s="35"/>
      <c r="C14" s="35"/>
      <c r="D14" s="35"/>
      <c r="E14" s="35"/>
      <c r="F14" s="35"/>
      <c r="G14" s="36"/>
      <c r="H14" s="2"/>
      <c r="I14" s="166" t="s">
        <v>27</v>
      </c>
      <c r="J14" s="167"/>
      <c r="K14" s="167"/>
      <c r="L14" s="167"/>
      <c r="M14" s="167"/>
      <c r="N14" s="168"/>
      <c r="O14" s="2"/>
      <c r="Q14" s="2"/>
      <c r="R14" s="1"/>
    </row>
    <row r="15" spans="1:18" ht="25.5" thickTop="1" thickBot="1" x14ac:dyDescent="0.5">
      <c r="A15" s="32" t="s">
        <v>18</v>
      </c>
      <c r="B15" s="27" t="s">
        <v>41</v>
      </c>
      <c r="C15" s="27" t="s">
        <v>42</v>
      </c>
      <c r="D15" s="27" t="s">
        <v>43</v>
      </c>
      <c r="E15" s="27" t="s">
        <v>44</v>
      </c>
      <c r="F15" s="27" t="s">
        <v>45</v>
      </c>
      <c r="G15" s="33" t="s">
        <v>46</v>
      </c>
      <c r="H15" s="2"/>
      <c r="I15" s="53" t="s">
        <v>92</v>
      </c>
      <c r="J15" s="54" t="s">
        <v>3</v>
      </c>
      <c r="K15" s="54" t="s">
        <v>7</v>
      </c>
      <c r="L15" s="53" t="s">
        <v>67</v>
      </c>
      <c r="M15" s="54" t="s">
        <v>3</v>
      </c>
      <c r="N15" s="55" t="s">
        <v>7</v>
      </c>
      <c r="O15" s="2"/>
      <c r="Q15" s="2"/>
      <c r="R15" s="1"/>
    </row>
    <row r="16" spans="1:18" ht="21.75" thickTop="1" x14ac:dyDescent="0.35">
      <c r="A16" s="37" t="s">
        <v>19</v>
      </c>
      <c r="B16" s="29" t="s">
        <v>28</v>
      </c>
      <c r="C16" s="29" t="s">
        <v>28</v>
      </c>
      <c r="D16" s="29" t="s">
        <v>28</v>
      </c>
      <c r="E16" s="28">
        <f>+$I$9*I10</f>
        <v>30.085347430730241</v>
      </c>
      <c r="F16" s="28">
        <v>0</v>
      </c>
      <c r="G16" s="38">
        <f>+E16*F16</f>
        <v>0</v>
      </c>
      <c r="H16" s="2"/>
      <c r="I16" s="32" t="s">
        <v>23</v>
      </c>
      <c r="J16" s="27">
        <v>0</v>
      </c>
      <c r="K16" s="27">
        <v>0</v>
      </c>
      <c r="L16" s="32" t="s">
        <v>23</v>
      </c>
      <c r="M16" s="27">
        <v>0</v>
      </c>
      <c r="N16" s="33">
        <v>0</v>
      </c>
      <c r="O16" s="2"/>
      <c r="Q16" s="2"/>
      <c r="R16" s="1"/>
    </row>
    <row r="17" spans="1:18" ht="24" x14ac:dyDescent="0.45">
      <c r="A17" s="37" t="s">
        <v>21</v>
      </c>
      <c r="B17" s="29" t="s">
        <v>28</v>
      </c>
      <c r="C17" s="29" t="s">
        <v>28</v>
      </c>
      <c r="D17" s="29" t="s">
        <v>28</v>
      </c>
      <c r="E17" s="28">
        <f>+$I$9*I11</f>
        <v>33.75000332982593</v>
      </c>
      <c r="F17" s="28">
        <v>0</v>
      </c>
      <c r="G17" s="38">
        <f t="shared" ref="G17" si="0">+E17*F17</f>
        <v>0</v>
      </c>
      <c r="H17" s="11"/>
      <c r="I17" s="32" t="s">
        <v>101</v>
      </c>
      <c r="J17" s="30">
        <f>+I28*(K28-F6)+J28*(K28^2-F6^2)/2</f>
        <v>-1.8870052263367749</v>
      </c>
      <c r="K17" s="30">
        <f>+I29*(K29-F6)+J29*(K29^2-F6^2)/2</f>
        <v>3.2104444610379588</v>
      </c>
      <c r="L17" s="32" t="s">
        <v>101</v>
      </c>
      <c r="M17" s="30">
        <f>+I28*($K$28-F6)+J28*($K$28^2-F6^2)/2</f>
        <v>-1.8870052263367749</v>
      </c>
      <c r="N17" s="34">
        <f>+I29*($K$29-F6)+J29*($K$29^2-F6^2)/2</f>
        <v>3.2104444610379588</v>
      </c>
      <c r="O17" s="2"/>
      <c r="Q17" s="2"/>
      <c r="R17" s="1"/>
    </row>
    <row r="18" spans="1:18" ht="24" x14ac:dyDescent="0.45">
      <c r="A18" s="37" t="s">
        <v>20</v>
      </c>
      <c r="B18" s="29">
        <v>55</v>
      </c>
      <c r="C18" s="29">
        <f>+J20</f>
        <v>31.112258946576578</v>
      </c>
      <c r="D18" s="29">
        <f>+B18*C18</f>
        <v>1711.1742420617118</v>
      </c>
      <c r="E18" s="28">
        <f>+$I$2*I3</f>
        <v>24.9146517878937</v>
      </c>
      <c r="F18" s="28">
        <f>+M20</f>
        <v>30.173285903372587</v>
      </c>
      <c r="G18" s="38">
        <f>+E18*F18</f>
        <v>751.75691157908955</v>
      </c>
      <c r="H18" s="3"/>
      <c r="I18" s="32" t="s">
        <v>49</v>
      </c>
      <c r="J18" s="30">
        <f>+L28</f>
        <v>30.765000000000001</v>
      </c>
      <c r="K18" s="30">
        <f>+L29</f>
        <v>33.47</v>
      </c>
      <c r="L18" s="32" t="s">
        <v>49</v>
      </c>
      <c r="M18" s="30">
        <f>+L28</f>
        <v>30.765000000000001</v>
      </c>
      <c r="N18" s="34">
        <f>+L29</f>
        <v>33.47</v>
      </c>
      <c r="O18" s="2"/>
      <c r="P18" s="2"/>
      <c r="Q18" s="2"/>
      <c r="R18" s="1"/>
    </row>
    <row r="19" spans="1:18" ht="24.75" thickBot="1" x14ac:dyDescent="0.5">
      <c r="A19" s="43" t="s">
        <v>22</v>
      </c>
      <c r="B19" s="44">
        <v>45</v>
      </c>
      <c r="C19" s="44">
        <f>+K20</f>
        <v>35.54670703150407</v>
      </c>
      <c r="D19" s="29">
        <f>+B19*C19</f>
        <v>1599.601816417683</v>
      </c>
      <c r="E19" s="45">
        <f>+$I$2*I4</f>
        <v>11.249997451551295</v>
      </c>
      <c r="F19" s="45">
        <f>+N20</f>
        <v>34.383582160073935</v>
      </c>
      <c r="G19" s="46">
        <f>+E19*F19</f>
        <v>386.81521167603631</v>
      </c>
      <c r="H19" s="11"/>
      <c r="I19" s="49" t="s">
        <v>102</v>
      </c>
      <c r="J19" s="51">
        <f>+E28*(B8-K28)+F28*(B8^2-K28^2)/2+G28*(B8^3-K28^3)/3+H28*(B8^4-K28^4)/4</f>
        <v>2.234264172913353</v>
      </c>
      <c r="K19" s="51">
        <f>+E29*(B8-K29)+F29*(B8^2-K29^2)/2+G29*(B8^3-K29^3)/3+H29*(B8^4-K29^4)/4</f>
        <v>-1.1337374295338893</v>
      </c>
      <c r="L19" s="49" t="s">
        <v>103</v>
      </c>
      <c r="M19" s="51">
        <f>+E28*(F6-K28)+F28*(F6^2-K28^2)/2+G28*(F6^3-K28^3)/3+H28*(F6^4-K28^4)/4</f>
        <v>1.2952911297093612</v>
      </c>
      <c r="N19" s="52">
        <f>+E29*($F$6-$K$29)+F29*($F$6^2-$K$29^2)/2+G29*($F$6^3-$K$29^3)/3+H29*($F$6^4-$K$29^4)/4</f>
        <v>-2.2968623009640199</v>
      </c>
      <c r="O19" s="2"/>
      <c r="P19" s="2"/>
      <c r="Q19" s="2"/>
      <c r="R19" s="1"/>
    </row>
    <row r="20" spans="1:18" ht="21.75" thickBot="1" x14ac:dyDescent="0.4">
      <c r="A20" s="39" t="s">
        <v>26</v>
      </c>
      <c r="B20" s="40"/>
      <c r="C20" s="40"/>
      <c r="D20" s="159">
        <f>+SUM(D16:D19)</f>
        <v>3310.776058479395</v>
      </c>
      <c r="E20" s="40"/>
      <c r="F20" s="40"/>
      <c r="G20" s="42">
        <f>+SUM(G16:G19)</f>
        <v>1138.5721232551259</v>
      </c>
      <c r="H20" s="2"/>
      <c r="I20" s="39" t="s">
        <v>25</v>
      </c>
      <c r="J20" s="47">
        <f>+SUM(J17:J19)</f>
        <v>31.112258946576578</v>
      </c>
      <c r="K20" s="47">
        <f>+SUM(K17:K19)</f>
        <v>35.54670703150407</v>
      </c>
      <c r="L20" s="39"/>
      <c r="M20" s="47">
        <f>+SUM(M17:M19)</f>
        <v>30.173285903372587</v>
      </c>
      <c r="N20" s="48">
        <f>+SUM(N17:N19)</f>
        <v>34.383582160073935</v>
      </c>
      <c r="O20" s="2"/>
      <c r="P20" s="2"/>
      <c r="Q20" s="2"/>
      <c r="R20" s="1"/>
    </row>
    <row r="21" spans="1:18" ht="22.5" thickTop="1" thickBot="1" x14ac:dyDescent="0.4">
      <c r="A21" s="3"/>
      <c r="B21" s="3"/>
      <c r="C21" s="3"/>
      <c r="D21" s="11"/>
      <c r="E21" s="3"/>
      <c r="F21" s="3"/>
      <c r="G21" s="11"/>
      <c r="H21" s="2"/>
      <c r="I21" s="3"/>
      <c r="J21" s="88"/>
      <c r="K21" s="88"/>
      <c r="L21" s="3"/>
      <c r="M21" s="88"/>
      <c r="N21" s="88"/>
      <c r="O21" s="2"/>
      <c r="P21" s="2"/>
      <c r="Q21" s="2"/>
      <c r="R21" s="1"/>
    </row>
    <row r="22" spans="1:18" ht="24.75" thickTop="1" x14ac:dyDescent="0.45">
      <c r="A22" s="105" t="s">
        <v>104</v>
      </c>
      <c r="B22" s="106"/>
      <c r="C22" s="106"/>
      <c r="D22" s="107"/>
      <c r="E22" s="106"/>
      <c r="F22" s="106"/>
      <c r="G22" s="107"/>
      <c r="H22" s="106"/>
      <c r="I22" s="106"/>
      <c r="J22" s="108"/>
      <c r="K22" s="108"/>
      <c r="L22" s="106"/>
      <c r="M22" s="108"/>
      <c r="N22" s="109"/>
      <c r="O22" s="5"/>
      <c r="P22" s="2"/>
      <c r="Q22" s="2"/>
      <c r="R22" s="1"/>
    </row>
    <row r="23" spans="1:18" ht="21.75" thickBot="1" x14ac:dyDescent="0.4">
      <c r="A23" s="110" t="s">
        <v>86</v>
      </c>
      <c r="B23" s="111"/>
      <c r="C23" s="111"/>
      <c r="D23" s="112"/>
      <c r="E23" s="111"/>
      <c r="F23" s="111"/>
      <c r="G23" s="112"/>
      <c r="H23" s="111"/>
      <c r="I23" s="111"/>
      <c r="J23" s="113"/>
      <c r="K23" s="113"/>
      <c r="L23" s="111"/>
      <c r="M23" s="113"/>
      <c r="N23" s="114"/>
      <c r="O23" s="5"/>
      <c r="P23" s="2"/>
      <c r="Q23" s="2"/>
      <c r="R23" s="1"/>
    </row>
    <row r="24" spans="1:18" ht="21.75" thickTop="1" x14ac:dyDescent="0.35">
      <c r="A24" s="5"/>
      <c r="B24" s="5"/>
      <c r="C24" s="5"/>
      <c r="D24" s="6"/>
      <c r="E24" s="5"/>
      <c r="F24" s="5"/>
      <c r="G24" s="6"/>
      <c r="H24" s="5"/>
      <c r="I24" s="5"/>
      <c r="J24" s="7"/>
      <c r="K24" s="7"/>
      <c r="L24" s="5"/>
      <c r="M24" s="7"/>
      <c r="N24" s="7"/>
      <c r="O24" s="5"/>
      <c r="P24" s="2"/>
      <c r="Q24" s="2"/>
      <c r="R24" s="1"/>
    </row>
    <row r="25" spans="1:18" ht="21.75" thickBot="1" x14ac:dyDescent="0.4">
      <c r="A25" s="2"/>
      <c r="B25" s="2"/>
      <c r="C25" s="2"/>
      <c r="D25" s="2"/>
      <c r="E25" s="2"/>
      <c r="F25" s="2"/>
      <c r="G25" s="2"/>
      <c r="H25" s="2"/>
      <c r="I25" s="2"/>
      <c r="J25" s="2"/>
      <c r="K25" s="3"/>
      <c r="L25" s="2"/>
      <c r="M25" s="2"/>
      <c r="N25" s="2"/>
      <c r="O25" s="2"/>
      <c r="P25" s="2"/>
      <c r="Q25" s="2"/>
      <c r="R25" s="1"/>
    </row>
    <row r="26" spans="1:18" ht="25.5" thickTop="1" x14ac:dyDescent="0.45">
      <c r="A26" s="61"/>
      <c r="B26" s="163" t="s">
        <v>1</v>
      </c>
      <c r="C26" s="164"/>
      <c r="D26" s="165"/>
      <c r="E26" s="164" t="s">
        <v>54</v>
      </c>
      <c r="F26" s="164"/>
      <c r="G26" s="164"/>
      <c r="H26" s="164"/>
      <c r="I26" s="163" t="s">
        <v>55</v>
      </c>
      <c r="J26" s="165"/>
      <c r="K26" s="62" t="s">
        <v>51</v>
      </c>
      <c r="L26" s="62" t="s">
        <v>52</v>
      </c>
      <c r="M26" s="62" t="s">
        <v>16</v>
      </c>
      <c r="N26" s="62" t="s">
        <v>53</v>
      </c>
      <c r="O26" s="63" t="s">
        <v>24</v>
      </c>
      <c r="Q26" s="11"/>
      <c r="R26" s="1"/>
    </row>
    <row r="27" spans="1:18" ht="21" x14ac:dyDescent="0.35">
      <c r="A27" s="64"/>
      <c r="B27" s="74" t="s">
        <v>2</v>
      </c>
      <c r="C27" s="56" t="s">
        <v>3</v>
      </c>
      <c r="D27" s="75" t="s">
        <v>4</v>
      </c>
      <c r="E27" s="56" t="s">
        <v>12</v>
      </c>
      <c r="F27" s="56" t="s">
        <v>13</v>
      </c>
      <c r="G27" s="56" t="s">
        <v>14</v>
      </c>
      <c r="H27" s="56" t="s">
        <v>15</v>
      </c>
      <c r="I27" s="74" t="s">
        <v>12</v>
      </c>
      <c r="J27" s="75" t="s">
        <v>13</v>
      </c>
      <c r="K27" s="56"/>
      <c r="L27" s="56"/>
      <c r="M27" s="56"/>
      <c r="N27" s="57"/>
      <c r="O27" s="65"/>
      <c r="Q27" s="3"/>
      <c r="R27" s="1"/>
    </row>
    <row r="28" spans="1:18" ht="21" x14ac:dyDescent="0.35">
      <c r="A28" s="64" t="s">
        <v>5</v>
      </c>
      <c r="B28" s="76">
        <v>6.8927199999999997</v>
      </c>
      <c r="C28" s="58">
        <v>1203.5309999999999</v>
      </c>
      <c r="D28" s="77">
        <v>219.88800000000001</v>
      </c>
      <c r="E28" s="59">
        <v>7.4060000000000001E-2</v>
      </c>
      <c r="F28" s="59">
        <v>3.2949999999999999E-4</v>
      </c>
      <c r="G28" s="59">
        <v>-2.5199999999999998E-7</v>
      </c>
      <c r="H28" s="59">
        <v>7.7569999999999997E-11</v>
      </c>
      <c r="I28" s="80">
        <v>0.1265</v>
      </c>
      <c r="J28" s="81">
        <v>2.34E-4</v>
      </c>
      <c r="K28" s="60">
        <v>80.099999999999994</v>
      </c>
      <c r="L28" s="58">
        <v>30.765000000000001</v>
      </c>
      <c r="M28" s="60">
        <v>78.11</v>
      </c>
      <c r="N28" s="56">
        <v>879</v>
      </c>
      <c r="O28" s="66">
        <f>+M28/N28</f>
        <v>8.8862343572241181E-2</v>
      </c>
      <c r="Q28" s="3"/>
      <c r="R28" s="1"/>
    </row>
    <row r="29" spans="1:18" ht="21.75" thickBot="1" x14ac:dyDescent="0.4">
      <c r="A29" s="67" t="s">
        <v>6</v>
      </c>
      <c r="B29" s="78">
        <v>6.9580500000000001</v>
      </c>
      <c r="C29" s="68">
        <v>1346.7729999999999</v>
      </c>
      <c r="D29" s="79">
        <v>219.69300000000001</v>
      </c>
      <c r="E29" s="69">
        <v>9.418E-2</v>
      </c>
      <c r="F29" s="69">
        <v>3.8000000000000002E-4</v>
      </c>
      <c r="G29" s="69">
        <v>-2.7860000000000002E-7</v>
      </c>
      <c r="H29" s="69">
        <v>8.0329999999999996E-11</v>
      </c>
      <c r="I29" s="82">
        <v>0.14879999999999999</v>
      </c>
      <c r="J29" s="83">
        <v>3.2400000000000001E-4</v>
      </c>
      <c r="K29" s="70">
        <v>110.62</v>
      </c>
      <c r="L29" s="68">
        <v>33.47</v>
      </c>
      <c r="M29" s="70">
        <v>92.13</v>
      </c>
      <c r="N29" s="71">
        <v>866</v>
      </c>
      <c r="O29" s="72">
        <f>+M29/N29</f>
        <v>0.10638568129330253</v>
      </c>
      <c r="Q29" s="2"/>
    </row>
    <row r="30" spans="1:18" ht="21.75" thickTop="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8" ht="21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8" ht="21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</sheetData>
  <mergeCells count="5">
    <mergeCell ref="B26:D26"/>
    <mergeCell ref="I14:N14"/>
    <mergeCell ref="K2:L2"/>
    <mergeCell ref="I26:J26"/>
    <mergeCell ref="E26:H26"/>
  </mergeCells>
  <phoneticPr fontId="11" type="noConversion"/>
  <pageMargins left="0.7" right="0.7" top="0.75" bottom="0.75" header="0.3" footer="0.3"/>
  <pageSetup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pageSetUpPr fitToPage="1"/>
  </sheetPr>
  <dimension ref="A1:O120"/>
  <sheetViews>
    <sheetView zoomScale="90" zoomScaleNormal="90" workbookViewId="0">
      <selection activeCell="H8" sqref="H8"/>
    </sheetView>
  </sheetViews>
  <sheetFormatPr defaultRowHeight="15" x14ac:dyDescent="0.25"/>
  <cols>
    <col min="1" max="1" width="18" customWidth="1"/>
    <col min="2" max="2" width="17" customWidth="1"/>
    <col min="3" max="16" width="15.7109375" customWidth="1"/>
  </cols>
  <sheetData>
    <row r="1" spans="1:15" ht="22.5" thickTop="1" thickBot="1" x14ac:dyDescent="0.4">
      <c r="A1" s="84" t="s">
        <v>11</v>
      </c>
      <c r="B1" s="2"/>
      <c r="C1" s="85"/>
      <c r="D1" s="85"/>
      <c r="E1" s="4" t="s">
        <v>34</v>
      </c>
      <c r="F1" s="5">
        <v>760</v>
      </c>
      <c r="G1" s="2"/>
      <c r="H1" s="2"/>
      <c r="I1" s="61" t="s">
        <v>1</v>
      </c>
      <c r="J1" s="91"/>
      <c r="K1" s="91"/>
      <c r="L1" s="92"/>
      <c r="M1" s="2"/>
      <c r="N1" s="2"/>
      <c r="O1" s="2"/>
    </row>
    <row r="2" spans="1:15" ht="24.75" thickTop="1" x14ac:dyDescent="0.45">
      <c r="A2" s="89" t="s">
        <v>36</v>
      </c>
      <c r="B2" s="89" t="s">
        <v>56</v>
      </c>
      <c r="C2" s="89" t="s">
        <v>7</v>
      </c>
      <c r="D2" s="89" t="s">
        <v>59</v>
      </c>
      <c r="E2" s="89" t="s">
        <v>60</v>
      </c>
      <c r="F2" s="89" t="s">
        <v>8</v>
      </c>
      <c r="H2" s="3"/>
      <c r="I2" s="74"/>
      <c r="J2" s="56" t="s">
        <v>2</v>
      </c>
      <c r="K2" s="56" t="s">
        <v>3</v>
      </c>
      <c r="L2" s="75" t="s">
        <v>4</v>
      </c>
      <c r="M2" s="3"/>
      <c r="N2" s="2"/>
      <c r="O2" s="2"/>
    </row>
    <row r="3" spans="1:15" ht="24" thickBot="1" x14ac:dyDescent="0.4">
      <c r="A3" s="90" t="s">
        <v>57</v>
      </c>
      <c r="B3" s="90" t="s">
        <v>57</v>
      </c>
      <c r="C3" s="90" t="s">
        <v>61</v>
      </c>
      <c r="D3" s="90" t="s">
        <v>58</v>
      </c>
      <c r="E3" s="90" t="s">
        <v>58</v>
      </c>
      <c r="F3" s="90" t="s">
        <v>58</v>
      </c>
      <c r="H3" s="3"/>
      <c r="I3" s="74" t="s">
        <v>5</v>
      </c>
      <c r="J3" s="56">
        <v>6.8927199999999997</v>
      </c>
      <c r="K3" s="56">
        <v>1203.5309999999999</v>
      </c>
      <c r="L3" s="75">
        <v>219.88800000000001</v>
      </c>
      <c r="M3" s="3"/>
      <c r="N3" s="2"/>
      <c r="O3" s="2"/>
    </row>
    <row r="4" spans="1:15" ht="22.5" thickTop="1" thickBot="1" x14ac:dyDescent="0.4">
      <c r="A4" s="11">
        <v>0</v>
      </c>
      <c r="B4" s="88">
        <f t="shared" ref="B4:B35" si="0">+A4*D4/$F$1</f>
        <v>0</v>
      </c>
      <c r="C4" s="86">
        <v>110.62216088942701</v>
      </c>
      <c r="D4" s="85">
        <f t="shared" ref="D4:D35" si="1">10^($J$3-$K$3/(C4+$L$3))</f>
        <v>1783.5521403253808</v>
      </c>
      <c r="E4" s="85">
        <f t="shared" ref="E4:E35" si="2">10^($J$4-$K$4/(C4+$L$4))</f>
        <v>760.0000000000008</v>
      </c>
      <c r="F4" s="87">
        <f>+A4*D4+(1-A4)*E4-$F$1</f>
        <v>0</v>
      </c>
      <c r="H4" s="3"/>
      <c r="I4" s="93" t="s">
        <v>6</v>
      </c>
      <c r="J4" s="94">
        <v>6.9580500000000001</v>
      </c>
      <c r="K4" s="94">
        <v>1346.7729999999999</v>
      </c>
      <c r="L4" s="95">
        <v>219.69300000000001</v>
      </c>
      <c r="M4" s="3"/>
      <c r="N4" s="2"/>
      <c r="O4" s="2"/>
    </row>
    <row r="5" spans="1:15" ht="21.75" thickTop="1" x14ac:dyDescent="0.35">
      <c r="A5" s="11">
        <v>0.01</v>
      </c>
      <c r="B5" s="88">
        <f t="shared" si="0"/>
        <v>2.3188539647312698E-2</v>
      </c>
      <c r="C5" s="86">
        <v>110.15096938668003</v>
      </c>
      <c r="D5" s="85">
        <f t="shared" si="1"/>
        <v>1762.3290131957649</v>
      </c>
      <c r="E5" s="85">
        <f t="shared" si="2"/>
        <v>749.8754645131736</v>
      </c>
      <c r="F5" s="87">
        <f t="shared" ref="F5:F68" si="3">+A5*D5+(1-A5)*E5-$F$1</f>
        <v>0</v>
      </c>
      <c r="H5" s="3"/>
      <c r="I5" s="2"/>
      <c r="J5" s="2"/>
      <c r="K5" s="2"/>
      <c r="L5" s="2"/>
      <c r="M5" s="2"/>
      <c r="N5" s="2"/>
      <c r="O5" s="2"/>
    </row>
    <row r="6" spans="1:15" ht="21.75" thickBot="1" x14ac:dyDescent="0.4">
      <c r="A6" s="11">
        <v>0.02</v>
      </c>
      <c r="B6" s="88">
        <f t="shared" si="0"/>
        <v>4.582980648536443E-2</v>
      </c>
      <c r="C6" s="86">
        <v>109.68504059995138</v>
      </c>
      <c r="D6" s="85">
        <f t="shared" si="1"/>
        <v>1741.5326464438483</v>
      </c>
      <c r="E6" s="85">
        <f t="shared" si="2"/>
        <v>739.96872150114552</v>
      </c>
      <c r="F6" s="87">
        <f t="shared" si="3"/>
        <v>0</v>
      </c>
      <c r="H6" s="3"/>
      <c r="I6" s="2"/>
      <c r="J6" s="2"/>
      <c r="K6" s="2"/>
      <c r="L6" s="2"/>
      <c r="M6" s="2"/>
      <c r="N6" s="2"/>
      <c r="O6" s="2"/>
    </row>
    <row r="7" spans="1:15" ht="21.75" thickTop="1" x14ac:dyDescent="0.35">
      <c r="A7" s="11">
        <v>0.03</v>
      </c>
      <c r="B7" s="88">
        <f t="shared" si="0"/>
        <v>6.7940198739404933E-2</v>
      </c>
      <c r="C7" s="86">
        <v>109.22428647736747</v>
      </c>
      <c r="D7" s="85">
        <f t="shared" si="1"/>
        <v>1721.1517013982584</v>
      </c>
      <c r="E7" s="85">
        <f t="shared" si="2"/>
        <v>730.27365871964162</v>
      </c>
      <c r="F7" s="87">
        <f t="shared" si="3"/>
        <v>0</v>
      </c>
      <c r="H7" s="3"/>
      <c r="I7" s="163" t="s">
        <v>10</v>
      </c>
      <c r="J7" s="165"/>
      <c r="K7" s="2"/>
      <c r="L7" s="2"/>
      <c r="M7" s="2"/>
      <c r="N7" s="2"/>
      <c r="O7" s="2"/>
    </row>
    <row r="8" spans="1:15" ht="21" x14ac:dyDescent="0.35">
      <c r="A8" s="11">
        <v>0.04</v>
      </c>
      <c r="B8" s="88">
        <f t="shared" si="0"/>
        <v>8.9535536659826734E-2</v>
      </c>
      <c r="C8" s="86">
        <v>108.76862065606147</v>
      </c>
      <c r="D8" s="85">
        <f t="shared" si="1"/>
        <v>1701.175196536708</v>
      </c>
      <c r="E8" s="85">
        <f t="shared" si="2"/>
        <v>720.7843668109698</v>
      </c>
      <c r="F8" s="87">
        <f t="shared" si="3"/>
        <v>0</v>
      </c>
      <c r="H8" s="3"/>
      <c r="I8" s="74">
        <v>0</v>
      </c>
      <c r="J8" s="75">
        <v>0</v>
      </c>
      <c r="K8" s="3"/>
      <c r="L8" s="2"/>
      <c r="M8" s="2"/>
      <c r="N8" s="3"/>
      <c r="O8" s="2"/>
    </row>
    <row r="9" spans="1:15" ht="21.75" thickBot="1" x14ac:dyDescent="0.4">
      <c r="A9" s="11">
        <v>0.05</v>
      </c>
      <c r="B9" s="88">
        <f t="shared" si="0"/>
        <v>0.11063108520264195</v>
      </c>
      <c r="C9" s="86">
        <v>108.31795843488223</v>
      </c>
      <c r="D9" s="85">
        <f t="shared" si="1"/>
        <v>1681.5924950801575</v>
      </c>
      <c r="E9" s="85">
        <f t="shared" si="2"/>
        <v>711.49513183788679</v>
      </c>
      <c r="F9" s="87">
        <f t="shared" si="3"/>
        <v>0</v>
      </c>
      <c r="H9" s="3"/>
      <c r="I9" s="93">
        <v>1</v>
      </c>
      <c r="J9" s="95">
        <v>1</v>
      </c>
      <c r="K9" s="3"/>
      <c r="L9" s="3"/>
      <c r="M9" s="3"/>
      <c r="N9" s="3"/>
      <c r="O9" s="2"/>
    </row>
    <row r="10" spans="1:15" ht="22.5" thickTop="1" thickBot="1" x14ac:dyDescent="0.4">
      <c r="A10" s="11">
        <v>0.06</v>
      </c>
      <c r="B10" s="88">
        <f t="shared" si="0"/>
        <v>0.13124157576548001</v>
      </c>
      <c r="C10" s="86">
        <v>107.87221674690447</v>
      </c>
      <c r="D10" s="85">
        <f t="shared" si="1"/>
        <v>1662.3932930294134</v>
      </c>
      <c r="E10" s="85">
        <f t="shared" si="2"/>
        <v>702.40042810450529</v>
      </c>
      <c r="F10" s="87">
        <f t="shared" si="3"/>
        <v>0</v>
      </c>
      <c r="H10" s="3"/>
      <c r="I10" s="3"/>
      <c r="J10" s="3"/>
      <c r="K10" s="3"/>
      <c r="L10" s="3"/>
      <c r="M10" s="3"/>
      <c r="N10" s="3"/>
      <c r="O10" s="2"/>
    </row>
    <row r="11" spans="1:15" ht="21.75" thickTop="1" x14ac:dyDescent="0.35">
      <c r="A11" s="11">
        <v>7.0000000000000007E-2</v>
      </c>
      <c r="B11" s="88">
        <f t="shared" si="0"/>
        <v>0.1513812270185394</v>
      </c>
      <c r="C11" s="86">
        <v>107.43131413180475</v>
      </c>
      <c r="D11" s="85">
        <f t="shared" si="1"/>
        <v>1643.5676076298562</v>
      </c>
      <c r="E11" s="85">
        <f t="shared" si="2"/>
        <v>693.4949112536666</v>
      </c>
      <c r="F11" s="87">
        <f t="shared" si="3"/>
        <v>0</v>
      </c>
      <c r="H11" s="3"/>
      <c r="I11" s="73" t="s">
        <v>9</v>
      </c>
      <c r="J11" s="63"/>
      <c r="K11" s="3"/>
      <c r="L11" s="3"/>
      <c r="M11" s="3"/>
      <c r="N11" s="3"/>
      <c r="O11" s="2"/>
    </row>
    <row r="12" spans="1:15" ht="21" x14ac:dyDescent="0.35">
      <c r="A12" s="11">
        <v>0.08</v>
      </c>
      <c r="B12" s="88">
        <f t="shared" si="0"/>
        <v>0.17106376486842934</v>
      </c>
      <c r="C12" s="86">
        <v>106.99517070816007</v>
      </c>
      <c r="D12" s="85">
        <f t="shared" si="1"/>
        <v>1625.1057662500789</v>
      </c>
      <c r="E12" s="85">
        <f t="shared" si="2"/>
        <v>684.77341163042888</v>
      </c>
      <c r="F12" s="87">
        <f t="shared" si="3"/>
        <v>9.0949470177292824E-13</v>
      </c>
      <c r="H12" s="3"/>
      <c r="I12" s="74" t="s">
        <v>0</v>
      </c>
      <c r="J12" s="75" t="s">
        <v>7</v>
      </c>
      <c r="K12" s="3"/>
      <c r="L12" s="3"/>
      <c r="M12" s="3"/>
      <c r="N12" s="3"/>
      <c r="O12" s="2"/>
    </row>
    <row r="13" spans="1:15" ht="21" x14ac:dyDescent="0.35">
      <c r="A13" s="11">
        <v>0.09</v>
      </c>
      <c r="B13" s="88">
        <f t="shared" si="0"/>
        <v>0.19030244159139276</v>
      </c>
      <c r="C13" s="86">
        <v>106.56370814572333</v>
      </c>
      <c r="D13" s="85">
        <f t="shared" si="1"/>
        <v>1606.9983956606502</v>
      </c>
      <c r="E13" s="85">
        <f t="shared" si="2"/>
        <v>676.23092790169483</v>
      </c>
      <c r="F13" s="87">
        <f t="shared" si="3"/>
        <v>9.0949470177292824E-13</v>
      </c>
      <c r="H13" s="3"/>
      <c r="I13" s="74">
        <v>0</v>
      </c>
      <c r="J13" s="96">
        <f>+'1-Stage'!F6</f>
        <v>92.958824229875631</v>
      </c>
      <c r="K13" s="3"/>
      <c r="L13" s="3"/>
      <c r="M13" s="3"/>
      <c r="N13" s="3"/>
      <c r="O13" s="2"/>
    </row>
    <row r="14" spans="1:15" ht="21.75" thickBot="1" x14ac:dyDescent="0.4">
      <c r="A14" s="11">
        <v>0.1</v>
      </c>
      <c r="B14" s="88">
        <f t="shared" si="0"/>
        <v>0.20911005417098372</v>
      </c>
      <c r="C14" s="86">
        <v>106.13684963772366</v>
      </c>
      <c r="D14" s="85">
        <f t="shared" si="1"/>
        <v>1589.2364116994761</v>
      </c>
      <c r="E14" s="85">
        <f t="shared" si="2"/>
        <v>667.86262092227969</v>
      </c>
      <c r="F14" s="87">
        <f t="shared" si="3"/>
        <v>0</v>
      </c>
      <c r="H14" s="3"/>
      <c r="I14" s="93">
        <v>1</v>
      </c>
      <c r="J14" s="97">
        <f>+'1-Stage'!F6</f>
        <v>92.958824229875631</v>
      </c>
      <c r="K14" s="3"/>
      <c r="L14" s="3"/>
      <c r="M14" s="3"/>
      <c r="N14" s="3"/>
      <c r="O14" s="2"/>
    </row>
    <row r="15" spans="1:15" ht="22.5" thickTop="1" thickBot="1" x14ac:dyDescent="0.4">
      <c r="A15" s="11">
        <v>0.11</v>
      </c>
      <c r="B15" s="88">
        <f t="shared" si="0"/>
        <v>0.22749896187389121</v>
      </c>
      <c r="C15" s="86">
        <v>105.71451987323738</v>
      </c>
      <c r="D15" s="85">
        <f t="shared" si="1"/>
        <v>1571.8110093105211</v>
      </c>
      <c r="E15" s="85">
        <f t="shared" si="2"/>
        <v>659.66380783802617</v>
      </c>
      <c r="F15" s="87">
        <f t="shared" si="3"/>
        <v>0</v>
      </c>
      <c r="H15" s="3"/>
      <c r="I15" s="3"/>
      <c r="J15" s="3"/>
      <c r="K15" s="3"/>
      <c r="L15" s="3"/>
      <c r="M15" s="3"/>
      <c r="N15" s="3"/>
      <c r="O15" s="2"/>
    </row>
    <row r="16" spans="1:15" ht="21.75" thickTop="1" x14ac:dyDescent="0.35">
      <c r="A16" s="11">
        <v>0.12</v>
      </c>
      <c r="B16" s="88">
        <f t="shared" si="0"/>
        <v>0.2454811030962579</v>
      </c>
      <c r="C16" s="86">
        <v>105.29664500966719</v>
      </c>
      <c r="D16" s="85">
        <f t="shared" si="1"/>
        <v>1554.7136529429667</v>
      </c>
      <c r="E16" s="85">
        <f t="shared" si="2"/>
        <v>651.62995641686882</v>
      </c>
      <c r="F16" s="87">
        <f t="shared" si="3"/>
        <v>0</v>
      </c>
      <c r="H16" s="3"/>
      <c r="I16" s="163" t="s">
        <v>62</v>
      </c>
      <c r="J16" s="165"/>
      <c r="K16" s="3"/>
      <c r="L16" s="3"/>
      <c r="M16" s="3"/>
      <c r="N16" s="3"/>
      <c r="O16" s="2"/>
    </row>
    <row r="17" spans="1:15" ht="21" x14ac:dyDescent="0.35">
      <c r="A17" s="11">
        <v>0.13</v>
      </c>
      <c r="B17" s="88">
        <f t="shared" si="0"/>
        <v>0.26306801151155551</v>
      </c>
      <c r="C17" s="86">
        <v>104.88315264536996</v>
      </c>
      <c r="D17" s="85">
        <f t="shared" si="1"/>
        <v>1537.9360672983246</v>
      </c>
      <c r="E17" s="85">
        <f t="shared" si="2"/>
        <v>643.75667959910106</v>
      </c>
      <c r="F17" s="87">
        <f t="shared" si="3"/>
        <v>0</v>
      </c>
      <c r="H17" s="3"/>
      <c r="I17" s="17" t="s">
        <v>63</v>
      </c>
      <c r="J17" s="18">
        <f>-'1-Stage'!I9/'1-Stage'!I2</f>
        <v>-1.7651312014090184</v>
      </c>
      <c r="K17" s="4"/>
      <c r="L17" s="5"/>
      <c r="M17" s="2"/>
      <c r="N17" s="2"/>
      <c r="O17" s="2"/>
    </row>
    <row r="18" spans="1:15" ht="21" x14ac:dyDescent="0.35">
      <c r="A18" s="11">
        <v>0.14000000000000001</v>
      </c>
      <c r="B18" s="88">
        <f t="shared" si="0"/>
        <v>0.28027083154980181</v>
      </c>
      <c r="C18" s="86">
        <v>104.4739717924634</v>
      </c>
      <c r="D18" s="85">
        <f t="shared" si="1"/>
        <v>1521.4702284132097</v>
      </c>
      <c r="E18" s="85">
        <f t="shared" si="2"/>
        <v>636.03973025831408</v>
      </c>
      <c r="F18" s="87">
        <f t="shared" si="3"/>
        <v>0</v>
      </c>
      <c r="H18" s="3"/>
      <c r="I18" s="17" t="s">
        <v>64</v>
      </c>
      <c r="J18" s="18">
        <f>+('1-Stage'!B5/'1-Stage'!I2)*'1-Stage'!B6</f>
        <v>1.5208221607749295</v>
      </c>
      <c r="K18" s="4"/>
      <c r="L18" s="5"/>
      <c r="M18" s="2"/>
      <c r="N18" s="2"/>
      <c r="O18" s="2"/>
    </row>
    <row r="19" spans="1:15" ht="21" x14ac:dyDescent="0.35">
      <c r="A19" s="11">
        <v>0.15</v>
      </c>
      <c r="B19" s="88">
        <f t="shared" si="0"/>
        <v>0.29710033323669122</v>
      </c>
      <c r="C19" s="86">
        <v>104.06903284984276</v>
      </c>
      <c r="D19" s="85">
        <f t="shared" si="1"/>
        <v>1505.3083550659021</v>
      </c>
      <c r="E19" s="85">
        <f t="shared" si="2"/>
        <v>628.47499616484083</v>
      </c>
      <c r="F19" s="87">
        <f t="shared" si="3"/>
        <v>0</v>
      </c>
      <c r="H19" s="3"/>
      <c r="I19" s="74" t="s">
        <v>36</v>
      </c>
      <c r="J19" s="75" t="s">
        <v>56</v>
      </c>
      <c r="K19" s="3"/>
      <c r="L19" s="3"/>
      <c r="M19" s="4"/>
      <c r="N19" s="4"/>
      <c r="O19" s="7"/>
    </row>
    <row r="20" spans="1:15" ht="21" x14ac:dyDescent="0.35">
      <c r="A20" s="11">
        <v>0.16</v>
      </c>
      <c r="B20" s="88">
        <f t="shared" si="0"/>
        <v>0.31356692642003381</v>
      </c>
      <c r="C20" s="86">
        <v>103.66826757643447</v>
      </c>
      <c r="D20" s="85">
        <f t="shared" si="1"/>
        <v>1489.4429004951605</v>
      </c>
      <c r="E20" s="85">
        <f t="shared" si="2"/>
        <v>621.05849514377906</v>
      </c>
      <c r="F20" s="87">
        <f t="shared" si="3"/>
        <v>0</v>
      </c>
      <c r="H20" s="3"/>
      <c r="I20" s="74">
        <v>0</v>
      </c>
      <c r="J20" s="77">
        <f>+J17*I20+J18</f>
        <v>1.5208221607749295</v>
      </c>
      <c r="K20" s="3"/>
      <c r="L20" s="3"/>
      <c r="M20" s="4"/>
      <c r="N20" s="4"/>
      <c r="O20" s="7"/>
    </row>
    <row r="21" spans="1:15" ht="21.75" thickBot="1" x14ac:dyDescent="0.4">
      <c r="A21" s="11">
        <v>0.17</v>
      </c>
      <c r="B21" s="88">
        <f t="shared" si="0"/>
        <v>0.32968067440975563</v>
      </c>
      <c r="C21" s="86">
        <v>103.27160906471065</v>
      </c>
      <c r="D21" s="85">
        <f t="shared" si="1"/>
        <v>1473.8665444200838</v>
      </c>
      <c r="E21" s="85">
        <f t="shared" si="2"/>
        <v>613.78637041998229</v>
      </c>
      <c r="F21" s="87">
        <f t="shared" si="3"/>
        <v>0</v>
      </c>
      <c r="H21" s="3"/>
      <c r="I21" s="93">
        <v>1</v>
      </c>
      <c r="J21" s="79">
        <f>+J17*I21+J18</f>
        <v>-0.24430904063408887</v>
      </c>
      <c r="K21" s="3"/>
      <c r="L21" s="3"/>
      <c r="M21" s="3"/>
      <c r="N21" s="3"/>
      <c r="O21" s="2"/>
    </row>
    <row r="22" spans="1:15" ht="21.75" thickTop="1" x14ac:dyDescent="0.35">
      <c r="A22" s="11">
        <v>0.18</v>
      </c>
      <c r="B22" s="88">
        <f t="shared" si="0"/>
        <v>0.34545130705660959</v>
      </c>
      <c r="C22" s="86">
        <v>102.87899171448592</v>
      </c>
      <c r="D22" s="85">
        <f t="shared" si="1"/>
        <v>1458.5721853501295</v>
      </c>
      <c r="E22" s="85">
        <f t="shared" si="2"/>
        <v>606.65488614265371</v>
      </c>
      <c r="F22" s="87">
        <f t="shared" si="3"/>
        <v>0</v>
      </c>
      <c r="H22" s="3"/>
      <c r="I22" s="3"/>
      <c r="J22" s="3"/>
      <c r="K22" s="3"/>
      <c r="L22" s="3"/>
      <c r="M22" s="3"/>
      <c r="N22" s="3"/>
      <c r="O22" s="2"/>
    </row>
    <row r="23" spans="1:15" ht="21" x14ac:dyDescent="0.35">
      <c r="A23" s="11">
        <v>0.19</v>
      </c>
      <c r="B23" s="88">
        <f t="shared" si="0"/>
        <v>0.36088823329369274</v>
      </c>
      <c r="C23" s="86">
        <v>102.49035120701586</v>
      </c>
      <c r="D23" s="85">
        <f t="shared" si="1"/>
        <v>1443.5529331747709</v>
      </c>
      <c r="E23" s="85">
        <f t="shared" si="2"/>
        <v>599.66042308246074</v>
      </c>
      <c r="F23" s="87">
        <f t="shared" si="3"/>
        <v>0</v>
      </c>
      <c r="H23" s="3"/>
      <c r="I23" s="3"/>
      <c r="J23" s="3"/>
      <c r="K23" s="3"/>
      <c r="L23" s="3"/>
      <c r="M23" s="3"/>
      <c r="N23" s="3"/>
      <c r="O23" s="2"/>
    </row>
    <row r="24" spans="1:15" ht="21" x14ac:dyDescent="0.35">
      <c r="A24" s="11">
        <v>0.2</v>
      </c>
      <c r="B24" s="88">
        <f t="shared" si="0"/>
        <v>0.37600055316384068</v>
      </c>
      <c r="C24" s="86">
        <v>102.10562447941371</v>
      </c>
      <c r="D24" s="85">
        <f t="shared" si="1"/>
        <v>1428.8021020225947</v>
      </c>
      <c r="E24" s="85">
        <f t="shared" si="2"/>
        <v>592.79947449435144</v>
      </c>
      <c r="F24" s="87">
        <f t="shared" si="3"/>
        <v>0</v>
      </c>
      <c r="H24" s="3"/>
      <c r="I24" s="3"/>
      <c r="J24" s="3"/>
      <c r="K24" s="3"/>
      <c r="L24" s="3"/>
      <c r="M24" s="3"/>
      <c r="N24" s="3"/>
      <c r="O24" s="2"/>
    </row>
    <row r="25" spans="1:15" ht="21" x14ac:dyDescent="0.35">
      <c r="A25" s="11">
        <v>0.21</v>
      </c>
      <c r="B25" s="88">
        <f t="shared" si="0"/>
        <v>0.39079706935498648</v>
      </c>
      <c r="C25" s="86">
        <v>101.72474969939998</v>
      </c>
      <c r="D25" s="85">
        <f t="shared" si="1"/>
        <v>1414.3132033799511</v>
      </c>
      <c r="E25" s="85">
        <f t="shared" si="2"/>
        <v>586.06864213950757</v>
      </c>
      <c r="F25" s="87">
        <f t="shared" si="3"/>
        <v>0</v>
      </c>
      <c r="H25" s="3"/>
      <c r="I25" s="3"/>
      <c r="J25" s="3"/>
      <c r="K25" s="3"/>
      <c r="L25" s="3"/>
      <c r="M25" s="3"/>
      <c r="N25" s="3"/>
      <c r="O25" s="2"/>
    </row>
    <row r="26" spans="1:15" ht="21" x14ac:dyDescent="0.35">
      <c r="A26" s="11">
        <v>0.22</v>
      </c>
      <c r="B26" s="88">
        <f t="shared" si="0"/>
        <v>0.40528629826463386</v>
      </c>
      <c r="C26" s="86">
        <v>101.34766624039828</v>
      </c>
      <c r="D26" s="85">
        <f t="shared" si="1"/>
        <v>1400.079939459644</v>
      </c>
      <c r="E26" s="85">
        <f t="shared" si="2"/>
        <v>579.46463246010012</v>
      </c>
      <c r="F26" s="87">
        <f t="shared" si="3"/>
        <v>0</v>
      </c>
      <c r="H26" s="3"/>
      <c r="I26" s="3"/>
      <c r="J26" s="3"/>
      <c r="K26" s="3"/>
      <c r="L26" s="3"/>
      <c r="M26" s="3"/>
      <c r="N26" s="3"/>
      <c r="O26" s="2"/>
    </row>
    <row r="27" spans="1:15" ht="21" x14ac:dyDescent="0.35">
      <c r="A27" s="11">
        <v>0.23</v>
      </c>
      <c r="B27" s="88">
        <f t="shared" si="0"/>
        <v>0.41947648061366344</v>
      </c>
      <c r="C27" s="86">
        <v>100.97431465698806</v>
      </c>
      <c r="D27" s="85">
        <f t="shared" si="1"/>
        <v>1386.0961968103661</v>
      </c>
      <c r="E27" s="85">
        <f t="shared" si="2"/>
        <v>572.98425290080047</v>
      </c>
      <c r="F27" s="87">
        <f t="shared" si="3"/>
        <v>0</v>
      </c>
      <c r="H27" s="3"/>
      <c r="I27" s="3"/>
      <c r="J27" s="3"/>
      <c r="K27" s="3"/>
      <c r="L27" s="3"/>
      <c r="M27" s="3"/>
      <c r="N27" s="3"/>
      <c r="O27" s="2"/>
    </row>
    <row r="28" spans="1:15" ht="21" x14ac:dyDescent="0.35">
      <c r="A28" s="11">
        <v>0.24</v>
      </c>
      <c r="B28" s="88">
        <f t="shared" si="0"/>
        <v>0.43337559162885175</v>
      </c>
      <c r="C28" s="86">
        <v>100.60463666072332</v>
      </c>
      <c r="D28" s="85">
        <f t="shared" si="1"/>
        <v>1372.3560401580305</v>
      </c>
      <c r="E28" s="85">
        <f t="shared" si="2"/>
        <v>566.62440837114764</v>
      </c>
      <c r="F28" s="87">
        <f t="shared" si="3"/>
        <v>0</v>
      </c>
      <c r="H28" s="3"/>
      <c r="I28" s="3"/>
      <c r="J28" s="3"/>
      <c r="K28" s="3"/>
      <c r="L28" s="3"/>
      <c r="M28" s="3"/>
      <c r="N28" s="3"/>
      <c r="O28" s="2"/>
    </row>
    <row r="29" spans="1:15" ht="21" x14ac:dyDescent="0.35">
      <c r="A29" s="11">
        <v>0.25</v>
      </c>
      <c r="B29" s="88">
        <f t="shared" si="0"/>
        <v>0.44699135081261543</v>
      </c>
      <c r="C29" s="86">
        <v>100.23857509632622</v>
      </c>
      <c r="D29" s="85">
        <f t="shared" si="1"/>
        <v>1358.853706470351</v>
      </c>
      <c r="E29" s="85">
        <f t="shared" si="2"/>
        <v>560.38209784321657</v>
      </c>
      <c r="F29" s="87">
        <f t="shared" si="3"/>
        <v>0</v>
      </c>
      <c r="H29" s="3"/>
      <c r="I29" s="3"/>
      <c r="J29" s="3"/>
      <c r="K29" s="3"/>
      <c r="L29" s="3"/>
      <c r="M29" s="3"/>
      <c r="N29" s="3"/>
      <c r="O29" s="2"/>
    </row>
    <row r="30" spans="1:15" ht="21" x14ac:dyDescent="0.35">
      <c r="A30" s="11">
        <v>0.26</v>
      </c>
      <c r="B30" s="88">
        <f t="shared" si="0"/>
        <v>0.46033123131768544</v>
      </c>
      <c r="C30" s="86">
        <v>99.876073918260971</v>
      </c>
      <c r="D30" s="85">
        <f t="shared" si="1"/>
        <v>1345.5835992363113</v>
      </c>
      <c r="E30" s="85">
        <f t="shared" si="2"/>
        <v>554.25441107913434</v>
      </c>
      <c r="F30" s="87">
        <f t="shared" si="3"/>
        <v>0</v>
      </c>
      <c r="H30" s="3"/>
      <c r="I30" s="3"/>
      <c r="J30" s="3"/>
      <c r="K30" s="3"/>
      <c r="L30" s="3"/>
      <c r="M30" s="3"/>
      <c r="N30" s="3"/>
      <c r="O30" s="2"/>
    </row>
    <row r="31" spans="1:15" ht="21" x14ac:dyDescent="0.35">
      <c r="A31" s="11">
        <v>0.27</v>
      </c>
      <c r="B31" s="88">
        <f t="shared" si="0"/>
        <v>0.47340246894369109</v>
      </c>
      <c r="C31" s="86">
        <v>99.517078167694066</v>
      </c>
      <c r="D31" s="85">
        <f t="shared" si="1"/>
        <v>1332.540282952612</v>
      </c>
      <c r="E31" s="85">
        <f t="shared" si="2"/>
        <v>548.23852548328045</v>
      </c>
      <c r="F31" s="87">
        <f t="shared" si="3"/>
        <v>0</v>
      </c>
      <c r="H31" s="3"/>
      <c r="I31" s="3"/>
      <c r="J31" s="3"/>
      <c r="K31" s="3"/>
      <c r="L31" s="3"/>
      <c r="M31" s="3"/>
      <c r="N31" s="3"/>
      <c r="O31" s="2"/>
    </row>
    <row r="32" spans="1:15" ht="21" x14ac:dyDescent="0.35">
      <c r="A32" s="11">
        <v>0.28000000000000003</v>
      </c>
      <c r="B32" s="88">
        <f t="shared" si="0"/>
        <v>0.48621207077182432</v>
      </c>
      <c r="C32" s="86">
        <v>99.161533949844568</v>
      </c>
      <c r="D32" s="85">
        <f t="shared" si="1"/>
        <v>1319.7184778092374</v>
      </c>
      <c r="E32" s="85">
        <f t="shared" si="2"/>
        <v>542.33170307418527</v>
      </c>
      <c r="F32" s="87">
        <f t="shared" si="3"/>
        <v>0</v>
      </c>
      <c r="H32" s="3"/>
      <c r="I32" s="3"/>
      <c r="J32" s="3"/>
      <c r="K32" s="3"/>
      <c r="L32" s="3"/>
      <c r="M32" s="3"/>
      <c r="N32" s="3"/>
      <c r="O32" s="2"/>
    </row>
    <row r="33" spans="1:15" ht="21" x14ac:dyDescent="0.35">
      <c r="A33" s="11">
        <v>0.28999999999999998</v>
      </c>
      <c r="B33" s="88">
        <f t="shared" si="0"/>
        <v>0.49876682345309936</v>
      </c>
      <c r="C33" s="86">
        <v>98.809388411727525</v>
      </c>
      <c r="D33" s="85">
        <f t="shared" si="1"/>
        <v>1307.1130545667431</v>
      </c>
      <c r="E33" s="85">
        <f t="shared" si="2"/>
        <v>536.53128757133129</v>
      </c>
      <c r="F33" s="87">
        <f t="shared" si="3"/>
        <v>0</v>
      </c>
      <c r="H33" s="3"/>
      <c r="I33" s="3"/>
      <c r="J33" s="3"/>
      <c r="K33" s="3"/>
      <c r="L33" s="3"/>
      <c r="M33" s="3"/>
      <c r="N33" s="3"/>
      <c r="O33" s="2"/>
    </row>
    <row r="34" spans="1:15" ht="21" x14ac:dyDescent="0.35">
      <c r="A34" s="11">
        <v>0.3</v>
      </c>
      <c r="B34" s="88">
        <f t="shared" si="0"/>
        <v>0.51107330116502048</v>
      </c>
      <c r="C34" s="86">
        <v>98.460589720292276</v>
      </c>
      <c r="D34" s="85">
        <f t="shared" si="1"/>
        <v>1294.719029618052</v>
      </c>
      <c r="E34" s="85">
        <f t="shared" si="2"/>
        <v>530.83470159226397</v>
      </c>
      <c r="F34" s="87">
        <f t="shared" si="3"/>
        <v>0</v>
      </c>
      <c r="H34" s="3"/>
      <c r="I34" s="3"/>
      <c r="J34" s="3"/>
      <c r="K34" s="3"/>
      <c r="L34" s="3"/>
      <c r="M34" s="3"/>
      <c r="N34" s="3"/>
      <c r="O34" s="2"/>
    </row>
    <row r="35" spans="1:15" ht="21" x14ac:dyDescent="0.35">
      <c r="A35" s="11">
        <v>0.31</v>
      </c>
      <c r="B35" s="88">
        <f t="shared" si="0"/>
        <v>0.52313787325082395</v>
      </c>
      <c r="C35" s="86">
        <v>98.115087040957491</v>
      </c>
      <c r="D35" s="85">
        <f t="shared" si="1"/>
        <v>1282.5315602278263</v>
      </c>
      <c r="E35" s="85">
        <f t="shared" si="2"/>
        <v>525.23944395561455</v>
      </c>
      <c r="F35" s="87">
        <f t="shared" si="3"/>
        <v>0</v>
      </c>
      <c r="H35" s="3"/>
      <c r="I35" s="3"/>
      <c r="J35" s="3"/>
      <c r="K35" s="3"/>
      <c r="L35" s="3"/>
      <c r="M35" s="3"/>
      <c r="N35" s="3"/>
      <c r="O35" s="2"/>
    </row>
    <row r="36" spans="1:15" ht="21" x14ac:dyDescent="0.35">
      <c r="A36" s="11">
        <v>0.32</v>
      </c>
      <c r="B36" s="88">
        <f t="shared" ref="B36:B67" si="4">+A36*D36/$F$1</f>
        <v>0.53496671155483899</v>
      </c>
      <c r="C36" s="86">
        <v>97.772830516542186</v>
      </c>
      <c r="D36" s="85">
        <f t="shared" ref="D36:D67" si="5">10^($J$3-$K$3/(C36+$L$3))</f>
        <v>1270.5459399427425</v>
      </c>
      <c r="E36" s="85">
        <f t="shared" ref="E36:E67" si="6">10^($J$4-$K$4/(C36+$L$4))</f>
        <v>519.74308708576871</v>
      </c>
      <c r="F36" s="87">
        <f t="shared" si="3"/>
        <v>0</v>
      </c>
      <c r="H36" s="3"/>
      <c r="I36" s="3"/>
      <c r="J36" s="3"/>
      <c r="K36" s="3"/>
      <c r="L36" s="3"/>
      <c r="M36" s="3"/>
      <c r="N36" s="3"/>
      <c r="O36" s="2"/>
    </row>
    <row r="37" spans="1:15" ht="21" x14ac:dyDescent="0.35">
      <c r="A37" s="11">
        <v>0.33</v>
      </c>
      <c r="B37" s="88">
        <f t="shared" si="4"/>
        <v>0.54656579746690803</v>
      </c>
      <c r="C37" s="86">
        <v>97.433771246593309</v>
      </c>
      <c r="D37" s="85">
        <f t="shared" si="5"/>
        <v>1258.7575941662124</v>
      </c>
      <c r="E37" s="85">
        <f t="shared" si="6"/>
        <v>514.34327451514832</v>
      </c>
      <c r="F37" s="87">
        <f t="shared" si="3"/>
        <v>0</v>
      </c>
      <c r="H37" s="3"/>
      <c r="I37" s="3"/>
      <c r="J37" s="3"/>
      <c r="K37" s="3"/>
      <c r="L37" s="3"/>
      <c r="M37" s="3"/>
      <c r="N37" s="3"/>
      <c r="O37" s="2"/>
    </row>
    <row r="38" spans="1:15" ht="21" x14ac:dyDescent="0.35">
      <c r="A38" s="11">
        <v>0.34</v>
      </c>
      <c r="B38" s="88">
        <f t="shared" si="4"/>
        <v>0.55794092868825662</v>
      </c>
      <c r="C38" s="86">
        <v>97.097861267108115</v>
      </c>
      <c r="D38" s="85">
        <f t="shared" si="5"/>
        <v>1247.1620758913971</v>
      </c>
      <c r="E38" s="85">
        <f t="shared" si="6"/>
        <v>509.03771848019051</v>
      </c>
      <c r="F38" s="87">
        <f t="shared" si="3"/>
        <v>0</v>
      </c>
      <c r="H38" s="3"/>
      <c r="I38" s="3"/>
      <c r="J38" s="3"/>
      <c r="K38" s="3"/>
      <c r="L38" s="3"/>
      <c r="M38" s="3"/>
      <c r="N38" s="3"/>
      <c r="O38" s="2"/>
    </row>
    <row r="39" spans="1:15" ht="21" x14ac:dyDescent="0.35">
      <c r="A39" s="11">
        <v>0.35</v>
      </c>
      <c r="B39" s="88">
        <f t="shared" si="4"/>
        <v>0.56909772573062067</v>
      </c>
      <c r="C39" s="86">
        <v>96.765053530649652</v>
      </c>
      <c r="D39" s="85">
        <f t="shared" si="5"/>
        <v>1235.7550615864907</v>
      </c>
      <c r="E39" s="85">
        <f t="shared" si="6"/>
        <v>503.8241976072751</v>
      </c>
      <c r="F39" s="87">
        <f t="shared" si="3"/>
        <v>0</v>
      </c>
      <c r="H39" s="3"/>
      <c r="I39" s="3"/>
      <c r="J39" s="3"/>
      <c r="K39" s="3"/>
      <c r="L39" s="3"/>
      <c r="M39" s="3"/>
      <c r="N39" s="3"/>
      <c r="O39" s="2"/>
    </row>
    <row r="40" spans="1:15" ht="21" x14ac:dyDescent="0.35">
      <c r="A40" s="11">
        <v>0.36</v>
      </c>
      <c r="B40" s="88">
        <f t="shared" si="4"/>
        <v>0.58004163815996512</v>
      </c>
      <c r="C40" s="86">
        <v>96.435301886853551</v>
      </c>
      <c r="D40" s="85">
        <f t="shared" si="5"/>
        <v>1224.5323472265932</v>
      </c>
      <c r="E40" s="85">
        <f t="shared" si="6"/>
        <v>498.70055468504063</v>
      </c>
      <c r="F40" s="87">
        <f t="shared" si="3"/>
        <v>0</v>
      </c>
      <c r="H40" s="3"/>
      <c r="I40" s="3"/>
      <c r="J40" s="3"/>
      <c r="K40" s="3"/>
      <c r="L40" s="3"/>
      <c r="M40" s="3"/>
      <c r="N40" s="3"/>
      <c r="O40" s="2"/>
    </row>
    <row r="41" spans="1:15" ht="21" x14ac:dyDescent="0.35">
      <c r="A41" s="11">
        <v>0.37</v>
      </c>
      <c r="B41" s="88">
        <f t="shared" si="4"/>
        <v>0.59077795059559224</v>
      </c>
      <c r="C41" s="86">
        <v>96.108561063323023</v>
      </c>
      <c r="D41" s="85">
        <f t="shared" si="5"/>
        <v>1213.4898444666219</v>
      </c>
      <c r="E41" s="85">
        <f t="shared" si="6"/>
        <v>493.66469451960427</v>
      </c>
      <c r="F41" s="87">
        <f t="shared" si="3"/>
        <v>0</v>
      </c>
      <c r="H41" s="3"/>
      <c r="I41" s="3"/>
      <c r="J41" s="3"/>
      <c r="K41" s="3"/>
      <c r="L41" s="3"/>
      <c r="M41" s="3"/>
      <c r="N41" s="3"/>
      <c r="O41" s="2"/>
    </row>
    <row r="42" spans="1:15" ht="21" x14ac:dyDescent="0.35">
      <c r="A42" s="11">
        <v>0.38</v>
      </c>
      <c r="B42" s="88">
        <f t="shared" si="4"/>
        <v>0.60131178847495026</v>
      </c>
      <c r="C42" s="86">
        <v>95.784786646908202</v>
      </c>
      <c r="D42" s="85">
        <f t="shared" si="5"/>
        <v>1202.6235769499006</v>
      </c>
      <c r="E42" s="85">
        <f t="shared" si="6"/>
        <v>488.71458186941578</v>
      </c>
      <c r="F42" s="87">
        <f t="shared" si="3"/>
        <v>0</v>
      </c>
      <c r="H42" s="3"/>
      <c r="I42" s="3"/>
      <c r="J42" s="3"/>
      <c r="K42" s="3"/>
      <c r="L42" s="3"/>
      <c r="M42" s="3"/>
      <c r="N42" s="3"/>
      <c r="O42" s="2"/>
    </row>
    <row r="43" spans="1:15" ht="21" x14ac:dyDescent="0.35">
      <c r="A43" s="11">
        <v>0.39</v>
      </c>
      <c r="B43" s="88">
        <f t="shared" si="4"/>
        <v>0.61164812359406939</v>
      </c>
      <c r="C43" s="86">
        <v>95.463935065367949</v>
      </c>
      <c r="D43" s="85">
        <f t="shared" si="5"/>
        <v>1191.9296767474173</v>
      </c>
      <c r="E43" s="85">
        <f t="shared" si="6"/>
        <v>483.84823945656996</v>
      </c>
      <c r="F43" s="87">
        <f t="shared" si="3"/>
        <v>0</v>
      </c>
      <c r="H43" s="3"/>
      <c r="I43" s="3"/>
      <c r="J43" s="3"/>
      <c r="K43" s="3"/>
      <c r="L43" s="3"/>
      <c r="M43" s="3"/>
      <c r="N43" s="3"/>
      <c r="O43" s="2"/>
    </row>
    <row r="44" spans="1:15" ht="21" x14ac:dyDescent="0.35">
      <c r="A44" s="11">
        <v>0.4</v>
      </c>
      <c r="B44" s="88">
        <f t="shared" si="4"/>
        <v>0.62179177943300612</v>
      </c>
      <c r="C44" s="86">
        <v>95.145963569408011</v>
      </c>
      <c r="D44" s="85">
        <f t="shared" si="5"/>
        <v>1181.4043809227117</v>
      </c>
      <c r="E44" s="85">
        <f t="shared" si="6"/>
        <v>479.06374605152496</v>
      </c>
      <c r="F44" s="87">
        <f t="shared" si="3"/>
        <v>0</v>
      </c>
      <c r="H44" s="3"/>
      <c r="I44" s="3"/>
      <c r="J44" s="3"/>
      <c r="K44" s="3"/>
      <c r="L44" s="3"/>
      <c r="M44" s="3"/>
      <c r="N44" s="3"/>
      <c r="O44" s="2"/>
    </row>
    <row r="45" spans="1:15" ht="21" x14ac:dyDescent="0.35">
      <c r="A45" s="11">
        <v>0.41</v>
      </c>
      <c r="B45" s="88">
        <f t="shared" si="4"/>
        <v>0.63174743627537044</v>
      </c>
      <c r="C45" s="86">
        <v>94.830830215093059</v>
      </c>
      <c r="D45" s="85">
        <f t="shared" si="5"/>
        <v>1171.0440282177599</v>
      </c>
      <c r="E45" s="85">
        <f t="shared" si="6"/>
        <v>474.35923462833682</v>
      </c>
      <c r="F45" s="87">
        <f t="shared" si="3"/>
        <v>0</v>
      </c>
      <c r="H45" s="3"/>
      <c r="I45" s="3"/>
      <c r="J45" s="3"/>
      <c r="K45" s="3"/>
      <c r="L45" s="3"/>
      <c r="M45" s="3"/>
      <c r="N45" s="3"/>
      <c r="O45" s="2"/>
    </row>
    <row r="46" spans="1:15" ht="21" x14ac:dyDescent="0.35">
      <c r="A46" s="11">
        <v>0.42</v>
      </c>
      <c r="B46" s="88">
        <f t="shared" si="4"/>
        <v>0.64151963613051854</v>
      </c>
      <c r="C46" s="86">
        <v>94.518493846626669</v>
      </c>
      <c r="D46" s="85">
        <f t="shared" si="5"/>
        <v>1160.845055855224</v>
      </c>
      <c r="E46" s="85">
        <f t="shared" si="6"/>
        <v>469.73289058759667</v>
      </c>
      <c r="F46" s="87">
        <f t="shared" si="3"/>
        <v>0</v>
      </c>
      <c r="H46" s="3"/>
      <c r="I46" s="3"/>
      <c r="J46" s="3"/>
      <c r="K46" s="3"/>
      <c r="L46" s="3"/>
      <c r="M46" s="3"/>
      <c r="N46" s="3"/>
      <c r="O46" s="2"/>
    </row>
    <row r="47" spans="1:15" ht="21" x14ac:dyDescent="0.35">
      <c r="A47" s="11">
        <v>0.43</v>
      </c>
      <c r="B47" s="88">
        <f t="shared" si="4"/>
        <v>0.65111278746669554</v>
      </c>
      <c r="C47" s="86">
        <v>94.208914079495642</v>
      </c>
      <c r="D47" s="85">
        <f t="shared" si="5"/>
        <v>1150.8039964527643</v>
      </c>
      <c r="E47" s="85">
        <f t="shared" si="6"/>
        <v>465.18295004440586</v>
      </c>
      <c r="F47" s="87">
        <f t="shared" si="3"/>
        <v>0</v>
      </c>
      <c r="H47" s="3"/>
      <c r="I47" s="3"/>
      <c r="J47" s="3"/>
      <c r="K47" s="3"/>
      <c r="L47" s="3"/>
      <c r="M47" s="3"/>
      <c r="N47" s="3"/>
      <c r="O47" s="2"/>
    </row>
    <row r="48" spans="1:15" ht="21" x14ac:dyDescent="0.35">
      <c r="A48" s="11">
        <v>0.44</v>
      </c>
      <c r="B48" s="88">
        <f t="shared" si="4"/>
        <v>0.66053116976297988</v>
      </c>
      <c r="C48" s="86">
        <v>93.902051283972483</v>
      </c>
      <c r="D48" s="85">
        <f t="shared" si="5"/>
        <v>1140.9174750451471</v>
      </c>
      <c r="E48" s="85">
        <f t="shared" si="6"/>
        <v>460.70769817881308</v>
      </c>
      <c r="F48" s="87">
        <f t="shared" si="3"/>
        <v>0</v>
      </c>
      <c r="H48" s="3"/>
      <c r="I48" s="3"/>
      <c r="J48" s="3"/>
      <c r="K48" s="3"/>
      <c r="L48" s="3"/>
      <c r="M48" s="3"/>
      <c r="N48" s="3"/>
      <c r="O48" s="2"/>
    </row>
    <row r="49" spans="1:15" ht="21" x14ac:dyDescent="0.35">
      <c r="A49" s="11">
        <v>0.45</v>
      </c>
      <c r="B49" s="88">
        <f t="shared" si="4"/>
        <v>0.66977893788757947</v>
      </c>
      <c r="C49" s="86">
        <v>93.597866568971767</v>
      </c>
      <c r="D49" s="85">
        <f t="shared" si="5"/>
        <v>1131.1822062101342</v>
      </c>
      <c r="E49" s="85">
        <f t="shared" si="6"/>
        <v>456.30546764625529</v>
      </c>
      <c r="F49" s="87">
        <f t="shared" si="3"/>
        <v>0</v>
      </c>
      <c r="H49" s="3"/>
      <c r="I49" s="3"/>
      <c r="J49" s="3"/>
      <c r="K49" s="3"/>
      <c r="L49" s="3"/>
      <c r="M49" s="3"/>
      <c r="N49" s="3"/>
      <c r="O49" s="2"/>
    </row>
    <row r="50" spans="1:15" ht="21" x14ac:dyDescent="0.35">
      <c r="A50" s="11">
        <v>0.46</v>
      </c>
      <c r="B50" s="88">
        <f t="shared" si="4"/>
        <v>0.67886012630968184</v>
      </c>
      <c r="C50" s="86">
        <v>93.296321766254408</v>
      </c>
      <c r="D50" s="85">
        <f t="shared" si="5"/>
        <v>1121.5949912942569</v>
      </c>
      <c r="E50" s="85">
        <f t="shared" si="6"/>
        <v>451.97463704563387</v>
      </c>
      <c r="F50" s="87">
        <f t="shared" si="3"/>
        <v>0</v>
      </c>
      <c r="H50" s="3"/>
      <c r="I50" s="3"/>
      <c r="J50" s="3"/>
      <c r="K50" s="3"/>
      <c r="L50" s="3"/>
      <c r="M50" s="3"/>
      <c r="N50" s="3"/>
      <c r="O50" s="2"/>
    </row>
    <row r="51" spans="1:15" ht="21" x14ac:dyDescent="0.35">
      <c r="A51" s="11">
        <v>0.47</v>
      </c>
      <c r="B51" s="88">
        <f t="shared" si="4"/>
        <v>0.68777865315175035</v>
      </c>
      <c r="C51" s="86">
        <v>92.997379414974958</v>
      </c>
      <c r="D51" s="85">
        <f t="shared" si="5"/>
        <v>1112.1527157347452</v>
      </c>
      <c r="E51" s="85">
        <f t="shared" si="6"/>
        <v>447.71362944277291</v>
      </c>
      <c r="F51" s="87">
        <f t="shared" si="3"/>
        <v>0</v>
      </c>
      <c r="H51" s="3"/>
      <c r="I51" s="3"/>
      <c r="J51" s="3"/>
      <c r="K51" s="3"/>
      <c r="L51" s="3"/>
      <c r="M51" s="3"/>
      <c r="N51" s="3"/>
      <c r="O51" s="2"/>
    </row>
    <row r="52" spans="1:15" ht="21" x14ac:dyDescent="0.35">
      <c r="A52" s="11">
        <v>0.48</v>
      </c>
      <c r="B52" s="88">
        <f t="shared" si="4"/>
        <v>0.6965383240888392</v>
      </c>
      <c r="C52" s="86">
        <v>92.701002746565678</v>
      </c>
      <c r="D52" s="85">
        <f t="shared" si="5"/>
        <v>1102.8523464739956</v>
      </c>
      <c r="E52" s="85">
        <f t="shared" si="6"/>
        <v>443.52091094708084</v>
      </c>
      <c r="F52" s="87">
        <f t="shared" si="3"/>
        <v>0</v>
      </c>
      <c r="H52" s="3"/>
      <c r="I52" s="3"/>
      <c r="J52" s="3"/>
      <c r="K52" s="3"/>
      <c r="L52" s="3"/>
      <c r="M52" s="3"/>
      <c r="N52" s="3"/>
      <c r="O52" s="2"/>
    </row>
    <row r="53" spans="1:15" ht="21" x14ac:dyDescent="0.35">
      <c r="A53" s="11">
        <v>0.49</v>
      </c>
      <c r="B53" s="88">
        <f t="shared" si="4"/>
        <v>0.7051428361012344</v>
      </c>
      <c r="C53" s="86">
        <v>92.407155669951848</v>
      </c>
      <c r="D53" s="85">
        <f t="shared" si="5"/>
        <v>1093.6909294631391</v>
      </c>
      <c r="E53" s="85">
        <f t="shared" si="6"/>
        <v>439.39498933933578</v>
      </c>
      <c r="F53" s="87">
        <f t="shared" si="3"/>
        <v>0</v>
      </c>
      <c r="H53" s="3"/>
      <c r="I53" s="3"/>
      <c r="J53" s="3"/>
      <c r="K53" s="3"/>
      <c r="L53" s="3"/>
      <c r="M53" s="3"/>
      <c r="N53" s="3"/>
      <c r="O53" s="2"/>
    </row>
    <row r="54" spans="1:15" ht="21" x14ac:dyDescent="0.35">
      <c r="A54" s="11">
        <v>0.5</v>
      </c>
      <c r="B54" s="88">
        <f t="shared" si="4"/>
        <v>0.7135957810864505</v>
      </c>
      <c r="C54" s="86">
        <v>92.115802757093178</v>
      </c>
      <c r="D54" s="85">
        <f t="shared" si="5"/>
        <v>1084.6655872514048</v>
      </c>
      <c r="E54" s="85">
        <f t="shared" si="6"/>
        <v>435.33441274859467</v>
      </c>
      <c r="F54" s="87">
        <f t="shared" si="3"/>
        <v>0</v>
      </c>
      <c r="H54" s="3"/>
      <c r="I54" s="3"/>
      <c r="J54" s="3"/>
      <c r="K54" s="3"/>
      <c r="L54" s="3"/>
      <c r="M54" s="3"/>
      <c r="N54" s="3"/>
      <c r="O54" s="2"/>
    </row>
    <row r="55" spans="1:15" ht="21" x14ac:dyDescent="0.35">
      <c r="A55" s="11">
        <v>0.51</v>
      </c>
      <c r="B55" s="88">
        <f t="shared" si="4"/>
        <v>0.72190064933631404</v>
      </c>
      <c r="C55" s="86">
        <v>91.826909228844812</v>
      </c>
      <c r="D55" s="85">
        <f t="shared" si="5"/>
        <v>1075.7735166580367</v>
      </c>
      <c r="E55" s="85">
        <f t="shared" si="6"/>
        <v>431.33776837632985</v>
      </c>
      <c r="F55" s="87">
        <f t="shared" si="3"/>
        <v>0</v>
      </c>
      <c r="H55" s="3"/>
      <c r="I55" s="3"/>
      <c r="J55" s="3"/>
      <c r="K55" s="3"/>
      <c r="L55" s="3"/>
      <c r="M55" s="3"/>
      <c r="N55" s="3"/>
      <c r="O55" s="2"/>
    </row>
    <row r="56" spans="1:15" ht="21" x14ac:dyDescent="0.35">
      <c r="A56" s="11">
        <v>0.52</v>
      </c>
      <c r="B56" s="88">
        <f t="shared" si="4"/>
        <v>0.73006083288467749</v>
      </c>
      <c r="C56" s="86">
        <v>91.540440941132033</v>
      </c>
      <c r="D56" s="85">
        <f t="shared" si="5"/>
        <v>1067.0119865237593</v>
      </c>
      <c r="E56" s="85">
        <f t="shared" si="6"/>
        <v>427.40368126592682</v>
      </c>
      <c r="F56" s="87">
        <f t="shared" si="3"/>
        <v>0</v>
      </c>
      <c r="H56" s="3"/>
      <c r="I56" s="3"/>
      <c r="J56" s="3"/>
      <c r="K56" s="3"/>
      <c r="L56" s="3"/>
      <c r="M56" s="3"/>
      <c r="N56" s="3"/>
      <c r="O56" s="2"/>
    </row>
    <row r="57" spans="1:15" ht="21" x14ac:dyDescent="0.35">
      <c r="A57" s="11">
        <v>0.53</v>
      </c>
      <c r="B57" s="88">
        <f t="shared" si="4"/>
        <v>0.73807962873100619</v>
      </c>
      <c r="C57" s="86">
        <v>91.256364371433733</v>
      </c>
      <c r="D57" s="85">
        <f t="shared" si="5"/>
        <v>1058.3783355388014</v>
      </c>
      <c r="E57" s="85">
        <f t="shared" si="6"/>
        <v>423.53081311581877</v>
      </c>
      <c r="F57" s="87">
        <f t="shared" si="3"/>
        <v>0</v>
      </c>
      <c r="H57" s="3"/>
      <c r="I57" s="3"/>
      <c r="J57" s="3"/>
      <c r="K57" s="3"/>
      <c r="L57" s="3"/>
      <c r="M57" s="3"/>
      <c r="N57" s="3"/>
      <c r="O57" s="2"/>
    </row>
    <row r="58" spans="1:15" ht="21" x14ac:dyDescent="0.35">
      <c r="A58" s="11">
        <v>0.54</v>
      </c>
      <c r="B58" s="88">
        <f t="shared" si="4"/>
        <v>0.7459602419448822</v>
      </c>
      <c r="C58" s="86">
        <v>90.974646605567614</v>
      </c>
      <c r="D58" s="85">
        <f t="shared" si="5"/>
        <v>1049.869970144649</v>
      </c>
      <c r="E58" s="85">
        <f t="shared" si="6"/>
        <v>419.71786113454192</v>
      </c>
      <c r="F58" s="87">
        <f t="shared" si="3"/>
        <v>0</v>
      </c>
      <c r="H58" s="3"/>
      <c r="I58" s="3"/>
      <c r="J58" s="3"/>
      <c r="K58" s="3"/>
      <c r="L58" s="3"/>
      <c r="M58" s="3"/>
      <c r="N58" s="3"/>
      <c r="O58" s="2"/>
    </row>
    <row r="59" spans="1:15" ht="21" x14ac:dyDescent="0.35">
      <c r="A59" s="11">
        <v>0.55000000000000004</v>
      </c>
      <c r="B59" s="88">
        <f t="shared" si="4"/>
        <v>0.75370578865625049</v>
      </c>
      <c r="C59" s="86">
        <v>90.695255324771765</v>
      </c>
      <c r="D59" s="85">
        <f t="shared" si="5"/>
        <v>1041.4843625068188</v>
      </c>
      <c r="E59" s="85">
        <f t="shared" si="6"/>
        <v>415.96355693610946</v>
      </c>
      <c r="F59" s="87">
        <f t="shared" si="3"/>
        <v>0</v>
      </c>
      <c r="H59" s="3"/>
      <c r="I59" s="3"/>
      <c r="J59" s="3"/>
      <c r="K59" s="3"/>
      <c r="L59" s="3"/>
      <c r="M59" s="3"/>
      <c r="N59" s="3"/>
      <c r="O59" s="2"/>
    </row>
    <row r="60" spans="1:15" ht="21" x14ac:dyDescent="0.35">
      <c r="A60" s="11">
        <v>0.56000000000000005</v>
      </c>
      <c r="B60" s="88">
        <f t="shared" si="4"/>
        <v>0.76131929893602091</v>
      </c>
      <c r="C60" s="86">
        <v>90.418158793077254</v>
      </c>
      <c r="D60" s="85">
        <f t="shared" si="5"/>
        <v>1033.2190485560282</v>
      </c>
      <c r="E60" s="85">
        <f t="shared" si="6"/>
        <v>412.26666547414493</v>
      </c>
      <c r="F60" s="87">
        <f t="shared" si="3"/>
        <v>0</v>
      </c>
      <c r="H60" s="3"/>
      <c r="I60" s="3"/>
      <c r="J60" s="3"/>
      <c r="K60" s="3"/>
      <c r="L60" s="3"/>
      <c r="M60" s="3"/>
      <c r="N60" s="3"/>
      <c r="O60" s="2"/>
    </row>
    <row r="61" spans="1:15" ht="21" x14ac:dyDescent="0.35">
      <c r="A61" s="11">
        <v>0.56999999999999995</v>
      </c>
      <c r="B61" s="88">
        <f t="shared" si="4"/>
        <v>0.76880371957142501</v>
      </c>
      <c r="C61" s="86">
        <v>90.143325844964977</v>
      </c>
      <c r="D61" s="85">
        <f t="shared" si="5"/>
        <v>1025.0716260952333</v>
      </c>
      <c r="E61" s="85">
        <f t="shared" si="6"/>
        <v>408.62598401329581</v>
      </c>
      <c r="F61" s="87">
        <f t="shared" si="3"/>
        <v>0</v>
      </c>
      <c r="H61" s="3"/>
      <c r="I61" s="3"/>
      <c r="J61" s="3"/>
      <c r="K61" s="3"/>
      <c r="L61" s="3"/>
      <c r="M61" s="3"/>
      <c r="N61" s="3"/>
      <c r="O61" s="2"/>
    </row>
    <row r="62" spans="1:15" ht="21" x14ac:dyDescent="0.35">
      <c r="A62" s="11">
        <v>0.57999999999999996</v>
      </c>
      <c r="B62" s="88">
        <f t="shared" si="4"/>
        <v>0.77616191674036661</v>
      </c>
      <c r="C62" s="86">
        <v>89.870725873301353</v>
      </c>
      <c r="D62" s="85">
        <f t="shared" si="5"/>
        <v>1017.0397529701355</v>
      </c>
      <c r="E62" s="85">
        <f t="shared" si="6"/>
        <v>405.04034113648055</v>
      </c>
      <c r="F62" s="87">
        <f t="shared" si="3"/>
        <v>0</v>
      </c>
      <c r="H62" s="3"/>
      <c r="I62" s="3"/>
      <c r="J62" s="3"/>
      <c r="K62" s="3"/>
      <c r="L62" s="3"/>
      <c r="M62" s="3"/>
      <c r="N62" s="3"/>
      <c r="O62" s="2"/>
    </row>
    <row r="63" spans="1:15" ht="21" x14ac:dyDescent="0.35">
      <c r="A63" s="11">
        <v>0.59</v>
      </c>
      <c r="B63" s="88">
        <f t="shared" si="4"/>
        <v>0.78339667858879225</v>
      </c>
      <c r="C63" s="86">
        <v>89.600328817547819</v>
      </c>
      <c r="D63" s="85">
        <f t="shared" si="5"/>
        <v>1009.1211453008173</v>
      </c>
      <c r="E63" s="85">
        <f t="shared" si="6"/>
        <v>401.50859578662812</v>
      </c>
      <c r="F63" s="87">
        <f t="shared" si="3"/>
        <v>0</v>
      </c>
      <c r="H63" s="3"/>
      <c r="I63" s="3"/>
      <c r="J63" s="3"/>
      <c r="K63" s="3"/>
      <c r="L63" s="3"/>
      <c r="M63" s="3"/>
      <c r="N63" s="3"/>
      <c r="O63" s="2"/>
    </row>
    <row r="64" spans="1:15" ht="21" x14ac:dyDescent="0.35">
      <c r="A64" s="11">
        <v>0.6</v>
      </c>
      <c r="B64" s="88">
        <f t="shared" si="4"/>
        <v>0.79051071771496673</v>
      </c>
      <c r="C64" s="86">
        <v>89.332105152236991</v>
      </c>
      <c r="D64" s="85">
        <f t="shared" si="5"/>
        <v>1001.3135757722912</v>
      </c>
      <c r="E64" s="85">
        <f t="shared" si="6"/>
        <v>398.02963634156532</v>
      </c>
      <c r="F64" s="87">
        <f t="shared" si="3"/>
        <v>0</v>
      </c>
      <c r="H64" s="3"/>
      <c r="I64" s="3"/>
      <c r="J64" s="3"/>
      <c r="K64" s="3"/>
      <c r="L64" s="3"/>
      <c r="M64" s="3"/>
      <c r="N64" s="3"/>
      <c r="O64" s="2"/>
    </row>
    <row r="65" spans="1:15" ht="21" x14ac:dyDescent="0.35">
      <c r="A65" s="11">
        <v>0.61</v>
      </c>
      <c r="B65" s="88">
        <f t="shared" si="4"/>
        <v>0.79750667356431981</v>
      </c>
      <c r="C65" s="86">
        <v>89.066025875711034</v>
      </c>
      <c r="D65" s="85">
        <f t="shared" si="5"/>
        <v>993.61487198177554</v>
      </c>
      <c r="E65" s="85">
        <f t="shared" si="6"/>
        <v>394.6023797208145</v>
      </c>
      <c r="F65" s="87">
        <f t="shared" si="3"/>
        <v>0</v>
      </c>
      <c r="H65" s="3"/>
      <c r="I65" s="3"/>
      <c r="J65" s="3"/>
      <c r="K65" s="3"/>
      <c r="L65" s="3"/>
      <c r="M65" s="3"/>
      <c r="N65" s="3"/>
      <c r="O65" s="2"/>
    </row>
    <row r="66" spans="1:15" ht="21" x14ac:dyDescent="0.35">
      <c r="A66" s="11">
        <v>0.62</v>
      </c>
      <c r="B66" s="88">
        <f t="shared" si="4"/>
        <v>0.80438711473845781</v>
      </c>
      <c r="C66" s="86">
        <v>88.802062499116232</v>
      </c>
      <c r="D66" s="85">
        <f t="shared" si="5"/>
        <v>986.02291484069019</v>
      </c>
      <c r="E66" s="85">
        <f t="shared" si="6"/>
        <v>391.22577052308554</v>
      </c>
      <c r="F66" s="87">
        <f t="shared" si="3"/>
        <v>0</v>
      </c>
      <c r="H66" s="3"/>
      <c r="I66" s="3"/>
      <c r="J66" s="3"/>
      <c r="K66" s="3"/>
      <c r="L66" s="3"/>
      <c r="M66" s="3"/>
      <c r="N66" s="3"/>
      <c r="O66" s="2"/>
    </row>
    <row r="67" spans="1:15" ht="21" x14ac:dyDescent="0.35">
      <c r="A67" s="11">
        <v>0.63</v>
      </c>
      <c r="B67" s="88">
        <f t="shared" si="4"/>
        <v>0.81115454122168185</v>
      </c>
      <c r="C67" s="86">
        <v>88.540187035648131</v>
      </c>
      <c r="D67" s="85">
        <f t="shared" si="5"/>
        <v>978.53563702933047</v>
      </c>
      <c r="E67" s="85">
        <f t="shared" si="6"/>
        <v>387.8987801933016</v>
      </c>
      <c r="F67" s="87">
        <f t="shared" si="3"/>
        <v>0</v>
      </c>
      <c r="H67" s="3"/>
      <c r="I67" s="3"/>
      <c r="J67" s="3"/>
      <c r="K67" s="3"/>
      <c r="L67" s="3"/>
      <c r="M67" s="3"/>
      <c r="N67" s="3"/>
      <c r="O67" s="2"/>
    </row>
    <row r="68" spans="1:15" ht="21" x14ac:dyDescent="0.35">
      <c r="A68" s="11">
        <v>0.64</v>
      </c>
      <c r="B68" s="88">
        <f t="shared" ref="B68:B99" si="7">+A68*D68/$F$1</f>
        <v>0.81781138652829666</v>
      </c>
      <c r="C68" s="86">
        <v>88.280371990041871</v>
      </c>
      <c r="D68" s="85">
        <f t="shared" ref="D68:D99" si="8">10^($J$3-$K$3/(C68+$L$3))</f>
        <v>971.15102150235225</v>
      </c>
      <c r="E68" s="85">
        <f t="shared" ref="E68:E104" si="9">10^($J$4-$K$4/(C68+$L$4))</f>
        <v>384.62040621803794</v>
      </c>
      <c r="F68" s="87">
        <f t="shared" si="3"/>
        <v>-9.0949470177292824E-13</v>
      </c>
      <c r="H68" s="3"/>
      <c r="I68" s="3"/>
      <c r="J68" s="3"/>
      <c r="K68" s="3"/>
      <c r="L68" s="3"/>
      <c r="M68" s="3"/>
      <c r="N68" s="3"/>
      <c r="O68" s="2"/>
    </row>
    <row r="69" spans="1:15" ht="21" x14ac:dyDescent="0.35">
      <c r="A69" s="11">
        <v>0.65</v>
      </c>
      <c r="B69" s="88">
        <f t="shared" si="7"/>
        <v>0.82436001977379592</v>
      </c>
      <c r="C69" s="86">
        <v>88.022590348302501</v>
      </c>
      <c r="D69" s="85">
        <f t="shared" si="8"/>
        <v>963.86710004320753</v>
      </c>
      <c r="E69" s="85">
        <f t="shared" si="9"/>
        <v>381.38967134832916</v>
      </c>
      <c r="F69" s="87">
        <f t="shared" ref="F69:F103" si="10">+A69*D69+(1-A69)*E69-$F$1</f>
        <v>0</v>
      </c>
      <c r="H69" s="3"/>
      <c r="I69" s="3"/>
      <c r="J69" s="3"/>
      <c r="K69" s="3"/>
      <c r="L69" s="3"/>
      <c r="M69" s="3"/>
      <c r="N69" s="3"/>
      <c r="O69" s="2"/>
    </row>
    <row r="70" spans="1:15" ht="21" x14ac:dyDescent="0.35">
      <c r="A70" s="11">
        <v>0.66</v>
      </c>
      <c r="B70" s="88">
        <f t="shared" si="7"/>
        <v>0.83080274767291162</v>
      </c>
      <c r="C70" s="86">
        <v>87.766815567669582</v>
      </c>
      <c r="D70" s="85">
        <f t="shared" si="8"/>
        <v>956.68195186577691</v>
      </c>
      <c r="E70" s="85">
        <f t="shared" si="9"/>
        <v>378.20562284878747</v>
      </c>
      <c r="F70" s="87">
        <f t="shared" si="10"/>
        <v>0</v>
      </c>
      <c r="H70" s="3"/>
      <c r="I70" s="3"/>
      <c r="J70" s="3"/>
      <c r="K70" s="3"/>
      <c r="L70" s="3"/>
      <c r="M70" s="3"/>
      <c r="N70" s="3"/>
      <c r="O70" s="2"/>
    </row>
    <row r="71" spans="1:15" ht="21" x14ac:dyDescent="0.35">
      <c r="A71" s="11">
        <v>0.67</v>
      </c>
      <c r="B71" s="88">
        <f t="shared" si="7"/>
        <v>0.83714181646738595</v>
      </c>
      <c r="C71" s="86">
        <v>87.513021566811204</v>
      </c>
      <c r="D71" s="85">
        <f t="shared" si="8"/>
        <v>949.59370226151236</v>
      </c>
      <c r="E71" s="85">
        <f t="shared" si="9"/>
        <v>375.0673317720794</v>
      </c>
      <c r="F71" s="87">
        <f t="shared" si="10"/>
        <v>0</v>
      </c>
      <c r="H71" s="3"/>
      <c r="I71" s="3"/>
      <c r="J71" s="3"/>
      <c r="K71" s="3"/>
      <c r="L71" s="3"/>
      <c r="M71" s="3"/>
      <c r="N71" s="3"/>
      <c r="O71" s="2"/>
    </row>
    <row r="72" spans="1:15" ht="21" x14ac:dyDescent="0.35">
      <c r="A72" s="11">
        <v>0.68</v>
      </c>
      <c r="B72" s="88">
        <f t="shared" si="7"/>
        <v>0.8433794137861913</v>
      </c>
      <c r="C72" s="86">
        <v>87.261182716242317</v>
      </c>
      <c r="D72" s="85">
        <f t="shared" si="8"/>
        <v>942.60052129044902</v>
      </c>
      <c r="E72" s="85">
        <f t="shared" si="9"/>
        <v>371.97389225779489</v>
      </c>
      <c r="F72" s="87">
        <f t="shared" si="10"/>
        <v>0</v>
      </c>
      <c r="H72" s="3"/>
      <c r="I72" s="3"/>
      <c r="J72" s="3"/>
      <c r="K72" s="3"/>
      <c r="L72" s="3"/>
      <c r="M72" s="3"/>
      <c r="N72" s="3"/>
      <c r="O72" s="2"/>
    </row>
    <row r="73" spans="1:15" ht="21" x14ac:dyDescent="0.35">
      <c r="A73" s="11">
        <v>0.69</v>
      </c>
      <c r="B73" s="88">
        <f t="shared" si="7"/>
        <v>0.8495176704407984</v>
      </c>
      <c r="C73" s="86">
        <v>87.011273828961691</v>
      </c>
      <c r="D73" s="85">
        <f t="shared" si="8"/>
        <v>935.7006225145027</v>
      </c>
      <c r="E73" s="85">
        <f t="shared" si="9"/>
        <v>368.92442085481616</v>
      </c>
      <c r="F73" s="87">
        <f t="shared" si="10"/>
        <v>0</v>
      </c>
      <c r="H73" s="3"/>
      <c r="I73" s="3"/>
      <c r="J73" s="3"/>
      <c r="K73" s="3"/>
      <c r="L73" s="3"/>
      <c r="M73" s="3"/>
      <c r="N73" s="3"/>
      <c r="O73" s="2"/>
    </row>
    <row r="74" spans="1:15" ht="21" x14ac:dyDescent="0.35">
      <c r="A74" s="11">
        <v>0.7</v>
      </c>
      <c r="B74" s="88">
        <f t="shared" si="7"/>
        <v>0.85555866215804011</v>
      </c>
      <c r="C74" s="86">
        <v>86.763270151303203</v>
      </c>
      <c r="D74" s="85">
        <f t="shared" si="8"/>
        <v>928.8922617715865</v>
      </c>
      <c r="E74" s="85">
        <f t="shared" si="9"/>
        <v>365.91805586629982</v>
      </c>
      <c r="F74" s="87">
        <f t="shared" si="10"/>
        <v>0</v>
      </c>
      <c r="H74" s="3"/>
      <c r="I74" s="3"/>
      <c r="J74" s="3"/>
      <c r="K74" s="3"/>
      <c r="L74" s="3"/>
      <c r="M74" s="3"/>
      <c r="N74" s="3"/>
      <c r="O74" s="2"/>
    </row>
    <row r="75" spans="1:15" ht="21" x14ac:dyDescent="0.35">
      <c r="A75" s="11">
        <v>0.71</v>
      </c>
      <c r="B75" s="88">
        <f t="shared" si="7"/>
        <v>0.86150441125292621</v>
      </c>
      <c r="C75" s="86">
        <v>86.517147353996478</v>
      </c>
      <c r="D75" s="85">
        <f t="shared" si="8"/>
        <v>922.17373598904771</v>
      </c>
      <c r="E75" s="85">
        <f t="shared" si="9"/>
        <v>362.95395671646719</v>
      </c>
      <c r="F75" s="87">
        <f t="shared" si="10"/>
        <v>0</v>
      </c>
      <c r="H75" s="3"/>
      <c r="I75" s="3"/>
      <c r="J75" s="3"/>
      <c r="K75" s="3"/>
      <c r="L75" s="3"/>
      <c r="M75" s="3"/>
      <c r="N75" s="3"/>
      <c r="O75" s="2"/>
    </row>
    <row r="76" spans="1:15" ht="21" x14ac:dyDescent="0.35">
      <c r="A76" s="11">
        <v>0.72</v>
      </c>
      <c r="B76" s="88">
        <f t="shared" si="7"/>
        <v>0.86735688824375956</v>
      </c>
      <c r="C76" s="86">
        <v>86.272881523431607</v>
      </c>
      <c r="D76" s="85">
        <f t="shared" si="8"/>
        <v>915.5433820350795</v>
      </c>
      <c r="E76" s="85">
        <f t="shared" si="9"/>
        <v>360.03130333836407</v>
      </c>
      <c r="F76" s="87">
        <f t="shared" si="10"/>
        <v>0</v>
      </c>
      <c r="H76" s="3"/>
      <c r="I76" s="3"/>
      <c r="J76" s="3"/>
      <c r="K76" s="3"/>
      <c r="L76" s="3"/>
      <c r="M76" s="3"/>
      <c r="N76" s="3"/>
      <c r="O76" s="2"/>
    </row>
    <row r="77" spans="1:15" ht="21" x14ac:dyDescent="0.35">
      <c r="A77" s="11">
        <v>0.73</v>
      </c>
      <c r="B77" s="88">
        <f t="shared" si="7"/>
        <v>0.8731180134117128</v>
      </c>
      <c r="C77" s="86">
        <v>86.030449153123669</v>
      </c>
      <c r="D77" s="85">
        <f t="shared" si="8"/>
        <v>908.99957560671476</v>
      </c>
      <c r="E77" s="85">
        <f t="shared" si="9"/>
        <v>357.14929558184531</v>
      </c>
      <c r="F77" s="87">
        <f t="shared" si="10"/>
        <v>0</v>
      </c>
      <c r="H77" s="3"/>
      <c r="I77" s="3"/>
      <c r="J77" s="3"/>
      <c r="K77" s="3"/>
      <c r="L77" s="3"/>
      <c r="M77" s="3"/>
      <c r="N77" s="3"/>
      <c r="O77" s="2"/>
    </row>
    <row r="78" spans="1:15" ht="21" x14ac:dyDescent="0.35">
      <c r="A78" s="11">
        <v>0.74</v>
      </c>
      <c r="B78" s="88">
        <f t="shared" si="7"/>
        <v>0.87878965830701361</v>
      </c>
      <c r="C78" s="86">
        <v>85.789827135372093</v>
      </c>
      <c r="D78" s="85">
        <f t="shared" si="8"/>
        <v>902.54073015314918</v>
      </c>
      <c r="E78" s="85">
        <f t="shared" si="9"/>
        <v>354.30715264103594</v>
      </c>
      <c r="F78" s="87">
        <f t="shared" si="10"/>
        <v>0</v>
      </c>
      <c r="H78" s="3"/>
      <c r="I78" s="3"/>
      <c r="J78" s="3"/>
      <c r="K78" s="3"/>
      <c r="L78" s="3"/>
      <c r="M78" s="3"/>
      <c r="N78" s="3"/>
      <c r="O78" s="2"/>
    </row>
    <row r="79" spans="1:15" ht="21" x14ac:dyDescent="0.35">
      <c r="A79" s="11">
        <v>0.75</v>
      </c>
      <c r="B79" s="88">
        <f t="shared" si="7"/>
        <v>0.88437364720376266</v>
      </c>
      <c r="C79" s="86">
        <v>85.550992753110975</v>
      </c>
      <c r="D79" s="85">
        <f t="shared" si="8"/>
        <v>896.16529583314616</v>
      </c>
      <c r="E79" s="85">
        <f t="shared" si="9"/>
        <v>351.50411250056231</v>
      </c>
      <c r="F79" s="87">
        <f t="shared" si="10"/>
        <v>0</v>
      </c>
      <c r="H79" s="3"/>
      <c r="I79" s="3"/>
      <c r="J79" s="3"/>
      <c r="K79" s="3"/>
      <c r="L79" s="3"/>
      <c r="M79" s="3"/>
      <c r="N79" s="3"/>
      <c r="O79" s="2"/>
    </row>
    <row r="80" spans="1:15" ht="21" x14ac:dyDescent="0.35">
      <c r="A80" s="11">
        <v>0.76</v>
      </c>
      <c r="B80" s="88">
        <f t="shared" si="7"/>
        <v>0.88987175850530653</v>
      </c>
      <c r="C80" s="86">
        <v>85.31392367194475</v>
      </c>
      <c r="D80" s="85">
        <f t="shared" si="8"/>
        <v>889.8717585053065</v>
      </c>
      <c r="E80" s="85">
        <f t="shared" si="9"/>
        <v>348.73943139986375</v>
      </c>
      <c r="F80" s="87">
        <f t="shared" si="10"/>
        <v>0</v>
      </c>
      <c r="H80" s="3"/>
      <c r="I80" s="3"/>
      <c r="J80" s="3"/>
      <c r="K80" s="3"/>
      <c r="L80" s="3"/>
      <c r="M80" s="3"/>
      <c r="N80" s="3"/>
      <c r="O80" s="2"/>
    </row>
    <row r="81" spans="1:15" ht="21" x14ac:dyDescent="0.35">
      <c r="A81" s="11">
        <v>0.77</v>
      </c>
      <c r="B81" s="88">
        <f t="shared" si="7"/>
        <v>0.8952857261020577</v>
      </c>
      <c r="C81" s="86">
        <v>85.078597932366108</v>
      </c>
      <c r="D81" s="85">
        <f t="shared" si="8"/>
        <v>883.6586387500829</v>
      </c>
      <c r="E81" s="85">
        <f t="shared" si="9"/>
        <v>346.01238331493664</v>
      </c>
      <c r="F81" s="87">
        <f t="shared" si="10"/>
        <v>0</v>
      </c>
      <c r="H81" s="3"/>
      <c r="I81" s="3"/>
      <c r="J81" s="3"/>
      <c r="K81" s="3"/>
      <c r="L81" s="3"/>
      <c r="M81" s="3"/>
      <c r="N81" s="3"/>
      <c r="O81" s="2"/>
    </row>
    <row r="82" spans="1:15" ht="21" x14ac:dyDescent="0.35">
      <c r="A82" s="11">
        <v>0.78</v>
      </c>
      <c r="B82" s="88">
        <f t="shared" si="7"/>
        <v>0.90061724068353533</v>
      </c>
      <c r="C82" s="86">
        <v>84.844993942150907</v>
      </c>
      <c r="D82" s="85">
        <f t="shared" si="8"/>
        <v>877.52449092241909</v>
      </c>
      <c r="E82" s="85">
        <f t="shared" si="9"/>
        <v>343.32225945687759</v>
      </c>
      <c r="F82" s="87">
        <f t="shared" si="10"/>
        <v>0</v>
      </c>
      <c r="H82" s="3"/>
      <c r="I82" s="3"/>
      <c r="J82" s="3"/>
      <c r="K82" s="3"/>
      <c r="L82" s="3"/>
      <c r="M82" s="3"/>
      <c r="N82" s="3"/>
      <c r="O82" s="2"/>
    </row>
    <row r="83" spans="1:15" ht="21" x14ac:dyDescent="0.35">
      <c r="A83" s="11">
        <v>0.79</v>
      </c>
      <c r="B83" s="88">
        <f t="shared" si="7"/>
        <v>0.90586795100632544</v>
      </c>
      <c r="C83" s="86">
        <v>84.613090468926586</v>
      </c>
      <c r="D83" s="85">
        <f t="shared" si="8"/>
        <v>871.46790223393327</v>
      </c>
      <c r="E83" s="85">
        <f t="shared" si="9"/>
        <v>340.66836778662798</v>
      </c>
      <c r="F83" s="87">
        <f t="shared" si="10"/>
        <v>0</v>
      </c>
      <c r="H83" s="3"/>
      <c r="I83" s="3"/>
      <c r="J83" s="3"/>
      <c r="K83" s="3"/>
      <c r="L83" s="3"/>
      <c r="M83" s="3"/>
      <c r="N83" s="3"/>
      <c r="O83" s="2"/>
    </row>
    <row r="84" spans="1:15" ht="21" x14ac:dyDescent="0.35">
      <c r="A84" s="11">
        <v>0.8</v>
      </c>
      <c r="B84" s="88">
        <f t="shared" si="7"/>
        <v>0.91103946511965239</v>
      </c>
      <c r="C84" s="86">
        <v>84.382866632909398</v>
      </c>
      <c r="D84" s="85">
        <f t="shared" si="8"/>
        <v>865.48749186366967</v>
      </c>
      <c r="E84" s="85">
        <f t="shared" si="9"/>
        <v>338.05003254532045</v>
      </c>
      <c r="F84" s="87">
        <f t="shared" si="10"/>
        <v>0</v>
      </c>
      <c r="H84" s="3"/>
      <c r="I84" s="3"/>
      <c r="J84" s="3"/>
      <c r="K84" s="3"/>
      <c r="L84" s="3"/>
      <c r="M84" s="3"/>
      <c r="N84" s="3"/>
      <c r="O84" s="2"/>
    </row>
    <row r="85" spans="1:15" ht="21" x14ac:dyDescent="0.35">
      <c r="A85" s="11">
        <v>0.81</v>
      </c>
      <c r="B85" s="88">
        <f t="shared" si="7"/>
        <v>0.91613335155007714</v>
      </c>
      <c r="C85" s="86">
        <v>84.154301899806924</v>
      </c>
      <c r="D85" s="85">
        <f t="shared" si="8"/>
        <v>859.58191009636857</v>
      </c>
      <c r="E85" s="85">
        <f t="shared" si="9"/>
        <v>335.46659379969236</v>
      </c>
      <c r="F85" s="87">
        <f t="shared" si="10"/>
        <v>0</v>
      </c>
      <c r="H85" s="3"/>
      <c r="I85" s="3"/>
      <c r="J85" s="3"/>
      <c r="K85" s="3"/>
      <c r="L85" s="3"/>
      <c r="M85" s="3"/>
      <c r="N85" s="3"/>
      <c r="O85" s="2"/>
    </row>
    <row r="86" spans="1:15" ht="21" x14ac:dyDescent="0.35">
      <c r="A86" s="11">
        <v>0.82</v>
      </c>
      <c r="B86" s="88">
        <f t="shared" si="7"/>
        <v>0.92115114044689195</v>
      </c>
      <c r="C86" s="86">
        <v>83.927376073881675</v>
      </c>
      <c r="D86" s="85">
        <f t="shared" si="8"/>
        <v>853.74983748736327</v>
      </c>
      <c r="E86" s="85">
        <f t="shared" si="9"/>
        <v>332.91740700201291</v>
      </c>
      <c r="F86" s="87">
        <f t="shared" si="10"/>
        <v>0</v>
      </c>
      <c r="H86" s="3"/>
      <c r="I86" s="3"/>
      <c r="J86" s="3"/>
      <c r="K86" s="3"/>
      <c r="L86" s="3"/>
      <c r="M86" s="3"/>
      <c r="N86" s="3"/>
      <c r="O86" s="2"/>
    </row>
    <row r="87" spans="1:15" ht="21" x14ac:dyDescent="0.35">
      <c r="A87" s="11">
        <v>0.83</v>
      </c>
      <c r="B87" s="88">
        <f t="shared" si="7"/>
        <v>0.92609432468962838</v>
      </c>
      <c r="C87" s="86">
        <v>83.702069291171995</v>
      </c>
      <c r="D87" s="85">
        <f t="shared" si="8"/>
        <v>847.98998405315376</v>
      </c>
      <c r="E87" s="85">
        <f t="shared" si="9"/>
        <v>330.4018425640121</v>
      </c>
      <c r="F87" s="87">
        <f t="shared" si="10"/>
        <v>0</v>
      </c>
      <c r="H87" s="3"/>
      <c r="I87" s="3"/>
      <c r="J87" s="3"/>
      <c r="K87" s="3"/>
      <c r="L87" s="3"/>
      <c r="M87" s="3"/>
      <c r="N87" s="3"/>
      <c r="O87" s="2"/>
    </row>
    <row r="88" spans="1:15" ht="21" x14ac:dyDescent="0.35">
      <c r="A88" s="11">
        <v>0.84</v>
      </c>
      <c r="B88" s="88">
        <f t="shared" si="7"/>
        <v>0.93096436095909008</v>
      </c>
      <c r="C88" s="86">
        <v>83.478362012866597</v>
      </c>
      <c r="D88" s="85">
        <f t="shared" si="8"/>
        <v>842.30108848679583</v>
      </c>
      <c r="E88" s="85">
        <f t="shared" si="9"/>
        <v>327.91928544431806</v>
      </c>
      <c r="F88" s="87">
        <f t="shared" si="10"/>
        <v>0</v>
      </c>
      <c r="H88" s="3"/>
      <c r="I88" s="3"/>
      <c r="J88" s="3"/>
      <c r="K88" s="3"/>
      <c r="L88" s="3"/>
      <c r="M88" s="3"/>
      <c r="N88" s="3"/>
      <c r="O88" s="2"/>
    </row>
    <row r="89" spans="1:15" ht="21" x14ac:dyDescent="0.35">
      <c r="A89" s="11">
        <v>0.85</v>
      </c>
      <c r="B89" s="88">
        <f t="shared" si="7"/>
        <v>0.93576267077323683</v>
      </c>
      <c r="C89" s="86">
        <v>83.256235018829017</v>
      </c>
      <c r="D89" s="85">
        <f t="shared" si="8"/>
        <v>836.68191739724716</v>
      </c>
      <c r="E89" s="85">
        <f t="shared" si="9"/>
        <v>325.46913474892568</v>
      </c>
      <c r="F89" s="87">
        <f t="shared" si="10"/>
        <v>-1.1368683772161603E-12</v>
      </c>
      <c r="H89" s="3"/>
      <c r="I89" s="3"/>
      <c r="J89" s="3"/>
      <c r="K89" s="3"/>
      <c r="L89" s="3"/>
      <c r="M89" s="3"/>
      <c r="N89" s="3"/>
      <c r="O89" s="2"/>
    </row>
    <row r="90" spans="1:15" ht="21" x14ac:dyDescent="0.35">
      <c r="A90" s="11">
        <v>0.86</v>
      </c>
      <c r="B90" s="88">
        <f t="shared" si="7"/>
        <v>0.94049064148922001</v>
      </c>
      <c r="C90" s="86">
        <v>83.035669401268265</v>
      </c>
      <c r="D90" s="85">
        <f t="shared" si="8"/>
        <v>831.13126457186888</v>
      </c>
      <c r="E90" s="85">
        <f t="shared" si="9"/>
        <v>323.05080334423093</v>
      </c>
      <c r="F90" s="87">
        <f t="shared" si="10"/>
        <v>0</v>
      </c>
      <c r="H90" s="3"/>
      <c r="I90" s="3"/>
      <c r="J90" s="3"/>
      <c r="K90" s="3"/>
      <c r="L90" s="3"/>
      <c r="M90" s="3"/>
      <c r="N90" s="3"/>
      <c r="O90" s="2"/>
    </row>
    <row r="91" spans="1:15" ht="21" x14ac:dyDescent="0.35">
      <c r="A91" s="11">
        <v>0.87</v>
      </c>
      <c r="B91" s="88">
        <f t="shared" si="7"/>
        <v>0.94514962727278173</v>
      </c>
      <c r="C91" s="86">
        <v>82.816646558552335</v>
      </c>
      <c r="D91" s="85">
        <f t="shared" si="8"/>
        <v>825.6479502612807</v>
      </c>
      <c r="E91" s="85">
        <f t="shared" si="9"/>
        <v>320.66371748219751</v>
      </c>
      <c r="F91" s="87">
        <f t="shared" si="10"/>
        <v>0</v>
      </c>
      <c r="H91" s="3"/>
      <c r="I91" s="3"/>
      <c r="J91" s="3"/>
      <c r="K91" s="3"/>
      <c r="L91" s="3"/>
      <c r="M91" s="3"/>
      <c r="N91" s="3"/>
      <c r="O91" s="2"/>
    </row>
    <row r="92" spans="1:15" ht="21" x14ac:dyDescent="0.35">
      <c r="A92" s="11">
        <v>0.88</v>
      </c>
      <c r="B92" s="88">
        <f t="shared" si="7"/>
        <v>0.94974095003622638</v>
      </c>
      <c r="C92" s="86">
        <v>82.599148189160942</v>
      </c>
      <c r="D92" s="85">
        <f t="shared" si="8"/>
        <v>820.23082048583183</v>
      </c>
      <c r="E92" s="85">
        <f t="shared" si="9"/>
        <v>318.30731643723334</v>
      </c>
      <c r="F92" s="87">
        <f t="shared" si="10"/>
        <v>0</v>
      </c>
      <c r="H92" s="3"/>
      <c r="I92" s="3"/>
      <c r="J92" s="3"/>
      <c r="K92" s="3"/>
      <c r="L92" s="3"/>
      <c r="M92" s="3"/>
      <c r="N92" s="3"/>
      <c r="O92" s="2"/>
    </row>
    <row r="93" spans="1:15" ht="21" x14ac:dyDescent="0.35">
      <c r="A93" s="11">
        <v>0.89</v>
      </c>
      <c r="B93" s="88">
        <f t="shared" si="7"/>
        <v>0.95426590034607872</v>
      </c>
      <c r="C93" s="86">
        <v>82.383156285774774</v>
      </c>
      <c r="D93" s="85">
        <f t="shared" si="8"/>
        <v>814.87874636294362</v>
      </c>
      <c r="E93" s="85">
        <f t="shared" si="9"/>
        <v>315.98105215435851</v>
      </c>
      <c r="F93" s="87">
        <f t="shared" si="10"/>
        <v>0</v>
      </c>
      <c r="H93" s="3"/>
      <c r="I93" s="3"/>
      <c r="J93" s="3"/>
      <c r="K93" s="3"/>
      <c r="L93" s="3"/>
      <c r="M93" s="3"/>
      <c r="N93" s="3"/>
      <c r="O93" s="2"/>
    </row>
    <row r="94" spans="1:15" ht="21" x14ac:dyDescent="0.35">
      <c r="A94" s="11">
        <v>0.9</v>
      </c>
      <c r="B94" s="88">
        <f t="shared" si="7"/>
        <v>0.9587257383015424</v>
      </c>
      <c r="C94" s="86">
        <v>82.168653129496988</v>
      </c>
      <c r="D94" s="85">
        <f t="shared" si="8"/>
        <v>809.59062345463576</v>
      </c>
      <c r="E94" s="85">
        <f t="shared" si="9"/>
        <v>313.68438890828298</v>
      </c>
      <c r="F94" s="87">
        <f t="shared" si="10"/>
        <v>0</v>
      </c>
      <c r="H94" s="3"/>
      <c r="I94" s="3"/>
      <c r="J94" s="3"/>
      <c r="K94" s="3"/>
      <c r="L94" s="3"/>
      <c r="M94" s="3"/>
      <c r="N94" s="3"/>
      <c r="O94" s="2"/>
    </row>
    <row r="95" spans="1:15" ht="21" x14ac:dyDescent="0.35">
      <c r="A95" s="11">
        <v>0.91</v>
      </c>
      <c r="B95" s="88">
        <f t="shared" si="7"/>
        <v>0.96312169438477568</v>
      </c>
      <c r="C95" s="86">
        <v>81.955621284204156</v>
      </c>
      <c r="D95" s="85">
        <f t="shared" si="8"/>
        <v>804.3653711345379</v>
      </c>
      <c r="E95" s="85">
        <f t="shared" si="9"/>
        <v>311.41680297300917</v>
      </c>
      <c r="F95" s="87">
        <f t="shared" si="10"/>
        <v>0</v>
      </c>
      <c r="H95" s="3"/>
      <c r="I95" s="3"/>
      <c r="J95" s="3"/>
      <c r="K95" s="3"/>
      <c r="L95" s="3"/>
      <c r="M95" s="3"/>
      <c r="N95" s="3"/>
      <c r="O95" s="2"/>
    </row>
    <row r="96" spans="1:15" ht="21" x14ac:dyDescent="0.35">
      <c r="A96" s="11">
        <v>0.92</v>
      </c>
      <c r="B96" s="88">
        <f t="shared" si="7"/>
        <v>0.96745497028404137</v>
      </c>
      <c r="C96" s="86">
        <v>81.744043591024521</v>
      </c>
      <c r="D96" s="85">
        <f t="shared" si="8"/>
        <v>799.20193197377318</v>
      </c>
      <c r="E96" s="85">
        <f t="shared" si="9"/>
        <v>309.17778230160405</v>
      </c>
      <c r="F96" s="87">
        <f t="shared" si="10"/>
        <v>0</v>
      </c>
      <c r="H96" s="3"/>
      <c r="I96" s="3"/>
      <c r="J96" s="3"/>
      <c r="K96" s="3"/>
      <c r="L96" s="3"/>
      <c r="M96" s="3"/>
      <c r="N96" s="3"/>
      <c r="O96" s="2"/>
    </row>
    <row r="97" spans="1:15" ht="21" x14ac:dyDescent="0.35">
      <c r="A97" s="11">
        <v>0.93</v>
      </c>
      <c r="B97" s="88">
        <f t="shared" si="7"/>
        <v>0.97172673969065126</v>
      </c>
      <c r="C97" s="86">
        <v>81.533903162938529</v>
      </c>
      <c r="D97" s="85">
        <f t="shared" si="8"/>
        <v>794.09927114504831</v>
      </c>
      <c r="E97" s="85">
        <f t="shared" si="9"/>
        <v>306.96682621577872</v>
      </c>
      <c r="F97" s="87">
        <f t="shared" si="10"/>
        <v>0</v>
      </c>
      <c r="H97" s="3"/>
      <c r="I97" s="3"/>
      <c r="J97" s="3"/>
      <c r="K97" s="3"/>
      <c r="L97" s="3"/>
      <c r="M97" s="3"/>
      <c r="N97" s="3"/>
      <c r="O97" s="2"/>
    </row>
    <row r="98" spans="1:15" ht="21" x14ac:dyDescent="0.35">
      <c r="A98" s="11">
        <v>0.94</v>
      </c>
      <c r="B98" s="88">
        <f t="shared" si="7"/>
        <v>0.97593814907066112</v>
      </c>
      <c r="C98" s="86">
        <v>81.325183379500714</v>
      </c>
      <c r="D98" s="85">
        <f t="shared" si="8"/>
        <v>789.05637584436431</v>
      </c>
      <c r="E98" s="85">
        <f t="shared" si="9"/>
        <v>304.7834451049564</v>
      </c>
      <c r="F98" s="87">
        <f t="shared" si="10"/>
        <v>0</v>
      </c>
      <c r="H98" s="3"/>
      <c r="I98" s="3"/>
      <c r="J98" s="3"/>
      <c r="K98" s="3"/>
      <c r="L98" s="3"/>
      <c r="M98" s="3"/>
      <c r="N98" s="3"/>
      <c r="O98" s="2"/>
    </row>
    <row r="99" spans="1:15" ht="21" x14ac:dyDescent="0.35">
      <c r="A99" s="11">
        <v>0.95</v>
      </c>
      <c r="B99" s="88">
        <f t="shared" si="7"/>
        <v>0.98009031841220495</v>
      </c>
      <c r="C99" s="86">
        <v>81.117867881678436</v>
      </c>
      <c r="D99" s="85">
        <f t="shared" si="8"/>
        <v>784.07225472976404</v>
      </c>
      <c r="E99" s="85">
        <f t="shared" si="9"/>
        <v>302.62716013448579</v>
      </c>
      <c r="F99" s="87">
        <f t="shared" si="10"/>
        <v>0</v>
      </c>
      <c r="H99" s="3"/>
      <c r="I99" s="3"/>
      <c r="J99" s="3"/>
      <c r="K99" s="3"/>
      <c r="L99" s="3"/>
      <c r="M99" s="3"/>
      <c r="N99" s="3"/>
      <c r="O99" s="2"/>
    </row>
    <row r="100" spans="1:15" ht="21" x14ac:dyDescent="0.35">
      <c r="A100" s="11">
        <v>0.96</v>
      </c>
      <c r="B100" s="88">
        <f t="shared" ref="B100:B104" si="11">+A100*D100/$F$1</f>
        <v>0.98418434194933235</v>
      </c>
      <c r="C100" s="86">
        <v>80.911940566805896</v>
      </c>
      <c r="D100" s="85">
        <f t="shared" ref="D100:D104" si="12">10^($J$3-$K$3/(C100+$L$3))</f>
        <v>779.1459373765548</v>
      </c>
      <c r="E100" s="85">
        <f t="shared" si="9"/>
        <v>300.49750296270543</v>
      </c>
      <c r="F100" s="87">
        <f t="shared" si="10"/>
        <v>0</v>
      </c>
      <c r="H100" s="3"/>
      <c r="I100" s="3"/>
      <c r="J100" s="3"/>
      <c r="K100" s="3"/>
      <c r="L100" s="3"/>
      <c r="M100" s="3"/>
      <c r="N100" s="3"/>
      <c r="O100" s="2"/>
    </row>
    <row r="101" spans="1:15" ht="21" x14ac:dyDescent="0.35">
      <c r="A101" s="11">
        <v>0.97</v>
      </c>
      <c r="B101" s="88">
        <f t="shared" si="11"/>
        <v>0.98822128886316407</v>
      </c>
      <c r="C101" s="86">
        <v>80.707385583649511</v>
      </c>
      <c r="D101" s="85">
        <f t="shared" si="12"/>
        <v>774.27647374845844</v>
      </c>
      <c r="E101" s="85">
        <f t="shared" si="9"/>
        <v>298.39401546654534</v>
      </c>
      <c r="F101" s="87">
        <f t="shared" si="10"/>
        <v>1.0231815394945443E-12</v>
      </c>
      <c r="H101" s="3"/>
      <c r="I101" s="3"/>
      <c r="J101" s="3"/>
      <c r="K101" s="3"/>
      <c r="L101" s="3"/>
      <c r="M101" s="3"/>
      <c r="N101" s="3"/>
      <c r="O101" s="2"/>
    </row>
    <row r="102" spans="1:15" ht="21" x14ac:dyDescent="0.35">
      <c r="A102" s="11">
        <v>0.98</v>
      </c>
      <c r="B102" s="88">
        <f t="shared" si="11"/>
        <v>0.9922022039611722</v>
      </c>
      <c r="C102" s="86">
        <v>80.504187327583097</v>
      </c>
      <c r="D102" s="85">
        <f t="shared" si="12"/>
        <v>769.46293368417435</v>
      </c>
      <c r="E102" s="85">
        <f t="shared" si="9"/>
        <v>296.31624947539012</v>
      </c>
      <c r="F102" s="87">
        <f t="shared" si="10"/>
        <v>-1.2505552149377763E-12</v>
      </c>
      <c r="H102" s="3"/>
      <c r="I102" s="3"/>
      <c r="J102" s="3"/>
      <c r="K102" s="3"/>
      <c r="L102" s="3"/>
      <c r="M102" s="3"/>
      <c r="N102" s="3"/>
      <c r="O102" s="2"/>
    </row>
    <row r="103" spans="1:15" ht="21" x14ac:dyDescent="0.35">
      <c r="A103" s="11">
        <v>0.99</v>
      </c>
      <c r="B103" s="88">
        <f t="shared" si="11"/>
        <v>0.99612810833333465</v>
      </c>
      <c r="C103" s="86">
        <v>80.302330435803228</v>
      </c>
      <c r="D103" s="85">
        <f t="shared" si="12"/>
        <v>764.70440639730748</v>
      </c>
      <c r="E103" s="85">
        <f t="shared" si="9"/>
        <v>294.26376651224075</v>
      </c>
      <c r="F103" s="87">
        <f t="shared" si="10"/>
        <v>-1.543185135233216E-9</v>
      </c>
      <c r="H103" s="3"/>
      <c r="I103" s="3"/>
      <c r="J103" s="3"/>
      <c r="K103" s="3"/>
      <c r="L103" s="3"/>
      <c r="M103" s="3"/>
      <c r="N103" s="3"/>
      <c r="O103" s="2"/>
    </row>
    <row r="104" spans="1:15" ht="21" x14ac:dyDescent="0.35">
      <c r="A104" s="11">
        <v>1</v>
      </c>
      <c r="B104" s="88">
        <f t="shared" si="11"/>
        <v>0.99999930379030932</v>
      </c>
      <c r="C104" s="86">
        <v>80.101777174105408</v>
      </c>
      <c r="D104" s="85">
        <f t="shared" si="12"/>
        <v>759.99947088063504</v>
      </c>
      <c r="E104" s="85">
        <f t="shared" si="9"/>
        <v>292.23590957756727</v>
      </c>
      <c r="F104" s="87">
        <f t="shared" ref="F104" si="13">+A104*D104+(1-A104)*E104-$F$1</f>
        <v>-5.2911936495547707E-4</v>
      </c>
      <c r="H104" s="3"/>
      <c r="I104" s="3"/>
      <c r="J104" s="3"/>
      <c r="K104" s="3"/>
      <c r="L104" s="3"/>
      <c r="M104" s="3"/>
      <c r="N104" s="3"/>
      <c r="O104" s="2"/>
    </row>
    <row r="105" spans="1:15" ht="21" x14ac:dyDescent="0.35">
      <c r="A105" s="2"/>
      <c r="B105" s="3"/>
      <c r="C105" s="3"/>
      <c r="D105" s="3"/>
      <c r="E105" s="3"/>
      <c r="F105" s="3"/>
      <c r="H105" s="3"/>
      <c r="I105" s="3"/>
      <c r="J105" s="3"/>
      <c r="K105" s="3"/>
      <c r="L105" s="3"/>
      <c r="M105" s="3"/>
      <c r="N105" s="3"/>
      <c r="O105" s="2"/>
    </row>
    <row r="106" spans="1:15" ht="21" x14ac:dyDescent="0.35">
      <c r="A106" s="2"/>
      <c r="B106" s="3"/>
      <c r="C106" s="3"/>
      <c r="D106" s="3"/>
      <c r="E106" s="3"/>
      <c r="F106" s="3"/>
      <c r="H106" s="3"/>
      <c r="I106" s="3"/>
      <c r="J106" s="3"/>
      <c r="K106" s="3"/>
      <c r="L106" s="3"/>
      <c r="M106" s="3"/>
      <c r="N106" s="3"/>
      <c r="O106" s="2"/>
    </row>
    <row r="107" spans="1:15" ht="21" x14ac:dyDescent="0.35">
      <c r="A107" s="2"/>
      <c r="B107" s="2"/>
      <c r="C107" s="2"/>
      <c r="D107" s="2"/>
      <c r="E107" s="2"/>
      <c r="F107" s="2"/>
      <c r="H107" s="2"/>
      <c r="I107" s="2"/>
      <c r="J107" s="2"/>
      <c r="K107" s="2"/>
      <c r="L107" s="2"/>
      <c r="M107" s="2"/>
      <c r="N107" s="2"/>
      <c r="O107" s="2"/>
    </row>
    <row r="108" spans="1:15" ht="2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2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2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2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2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2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2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2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2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2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2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2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2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</sheetData>
  <mergeCells count="2">
    <mergeCell ref="I7:J7"/>
    <mergeCell ref="I16:J16"/>
  </mergeCells>
  <pageMargins left="0.7" right="0.7" top="0.75" bottom="0.75" header="0.3" footer="0.3"/>
  <pageSetup scale="2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23DA2-2FF1-49D6-A4A8-AEB99BC1FF11}">
  <sheetPr>
    <pageSetUpPr fitToPage="1"/>
  </sheetPr>
  <dimension ref="A1:R32"/>
  <sheetViews>
    <sheetView showGridLines="0" zoomScale="70" zoomScaleNormal="70" workbookViewId="0">
      <selection activeCell="H16" sqref="H16"/>
    </sheetView>
  </sheetViews>
  <sheetFormatPr defaultRowHeight="15" x14ac:dyDescent="0.25"/>
  <cols>
    <col min="1" max="1" width="22.7109375" customWidth="1"/>
    <col min="2" max="7" width="16.7109375" customWidth="1"/>
    <col min="8" max="8" width="22.7109375" customWidth="1"/>
    <col min="9" max="16" width="16.7109375" customWidth="1"/>
    <col min="17" max="22" width="15.7109375" customWidth="1"/>
  </cols>
  <sheetData>
    <row r="1" spans="1:18" ht="27" thickBot="1" x14ac:dyDescent="0.45">
      <c r="A1" s="104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22.5" thickTop="1" thickBot="1" x14ac:dyDescent="0.4">
      <c r="A2" s="2"/>
      <c r="B2" s="3"/>
      <c r="C2" s="4"/>
      <c r="D2" s="5"/>
      <c r="E2" s="3"/>
      <c r="F2" s="2"/>
      <c r="G2" s="2"/>
      <c r="H2" s="127" t="s">
        <v>76</v>
      </c>
      <c r="I2" s="128"/>
      <c r="K2" s="169" t="s">
        <v>65</v>
      </c>
      <c r="L2" s="170"/>
      <c r="M2" s="2"/>
      <c r="O2" s="10"/>
      <c r="P2" s="10"/>
      <c r="Q2" s="2"/>
    </row>
    <row r="3" spans="1:18" ht="25.5" thickTop="1" thickBot="1" x14ac:dyDescent="0.5">
      <c r="A3" s="4"/>
      <c r="B3" s="5"/>
      <c r="C3" s="21" t="s">
        <v>73</v>
      </c>
      <c r="D3" s="22"/>
      <c r="E3" s="2"/>
      <c r="F3" s="13"/>
      <c r="G3" s="8"/>
      <c r="H3" s="129" t="s">
        <v>77</v>
      </c>
      <c r="I3" s="130"/>
      <c r="K3" s="19" t="s">
        <v>30</v>
      </c>
      <c r="L3" s="123"/>
      <c r="M3" s="2"/>
      <c r="O3" s="2"/>
      <c r="P3" s="2"/>
      <c r="Q3" s="2"/>
    </row>
    <row r="4" spans="1:18" ht="25.5" thickTop="1" thickBot="1" x14ac:dyDescent="0.5">
      <c r="C4" s="2"/>
      <c r="D4" s="2"/>
      <c r="E4" s="2"/>
      <c r="F4" s="14"/>
      <c r="G4" s="2"/>
      <c r="H4" s="131" t="s">
        <v>78</v>
      </c>
      <c r="I4" s="132"/>
      <c r="K4" s="19" t="s">
        <v>31</v>
      </c>
      <c r="L4" s="123"/>
      <c r="M4" s="2"/>
      <c r="P4" s="2"/>
      <c r="Q4" s="2"/>
    </row>
    <row r="5" spans="1:18" ht="22.5" thickTop="1" thickBot="1" x14ac:dyDescent="0.4">
      <c r="A5" s="115" t="s">
        <v>68</v>
      </c>
      <c r="B5" s="116"/>
      <c r="C5" s="2"/>
      <c r="D5" s="2"/>
      <c r="E5" s="137"/>
      <c r="F5" s="138"/>
      <c r="G5" s="4"/>
      <c r="K5" s="19" t="s">
        <v>32</v>
      </c>
      <c r="L5" s="123"/>
      <c r="M5" s="2"/>
      <c r="Q5" s="2"/>
    </row>
    <row r="6" spans="1:18" ht="25.5" thickTop="1" thickBot="1" x14ac:dyDescent="0.5">
      <c r="A6" s="117" t="s">
        <v>69</v>
      </c>
      <c r="B6" s="118"/>
      <c r="C6" s="2"/>
      <c r="D6" s="2"/>
      <c r="E6" s="125" t="s">
        <v>74</v>
      </c>
      <c r="F6" s="126"/>
      <c r="H6" s="23" t="s">
        <v>37</v>
      </c>
      <c r="I6" s="24"/>
      <c r="K6" s="19" t="s">
        <v>33</v>
      </c>
      <c r="L6" s="123"/>
      <c r="M6" s="2"/>
      <c r="Q6" s="2"/>
    </row>
    <row r="7" spans="1:18" ht="25.5" thickTop="1" thickBot="1" x14ac:dyDescent="0.5">
      <c r="A7" s="117" t="s">
        <v>70</v>
      </c>
      <c r="B7" s="118"/>
      <c r="C7" s="8"/>
      <c r="D7" s="8"/>
      <c r="E7" s="120" t="s">
        <v>75</v>
      </c>
      <c r="F7" s="122"/>
      <c r="H7" s="25" t="s">
        <v>38</v>
      </c>
      <c r="I7" s="26"/>
      <c r="K7" s="19" t="s">
        <v>39</v>
      </c>
      <c r="L7" s="123"/>
      <c r="M7" s="2"/>
      <c r="P7" s="2"/>
      <c r="Q7" s="2"/>
    </row>
    <row r="8" spans="1:18" ht="25.5" thickTop="1" thickBot="1" x14ac:dyDescent="0.5">
      <c r="A8" s="117" t="s">
        <v>71</v>
      </c>
      <c r="B8" s="119"/>
      <c r="C8" s="2"/>
      <c r="D8" s="2"/>
      <c r="E8" s="139"/>
      <c r="F8" s="140"/>
      <c r="G8" s="2"/>
      <c r="H8" s="5"/>
      <c r="I8" s="2"/>
      <c r="K8" s="19" t="s">
        <v>40</v>
      </c>
      <c r="L8" s="123"/>
      <c r="M8" s="2"/>
      <c r="Q8" s="2"/>
    </row>
    <row r="9" spans="1:18" ht="25.5" thickTop="1" thickBot="1" x14ac:dyDescent="0.5">
      <c r="A9" s="120" t="s">
        <v>72</v>
      </c>
      <c r="B9" s="121"/>
      <c r="C9" s="2"/>
      <c r="D9" s="2"/>
      <c r="E9" s="2"/>
      <c r="F9" s="12"/>
      <c r="G9" s="2"/>
      <c r="H9" s="127" t="s">
        <v>79</v>
      </c>
      <c r="I9" s="128"/>
      <c r="J9" s="2"/>
      <c r="K9" s="20" t="s">
        <v>29</v>
      </c>
      <c r="L9" s="124"/>
      <c r="M9" s="2"/>
      <c r="Q9" s="2"/>
    </row>
    <row r="10" spans="1:18" ht="25.5" thickTop="1" thickBot="1" x14ac:dyDescent="0.5">
      <c r="A10" s="4"/>
      <c r="B10" s="9"/>
      <c r="C10" s="2"/>
      <c r="D10" s="2"/>
      <c r="E10" s="2"/>
      <c r="F10" s="15"/>
      <c r="G10" s="16"/>
      <c r="H10" s="129" t="s">
        <v>80</v>
      </c>
      <c r="I10" s="130"/>
      <c r="J10" s="2"/>
      <c r="K10" s="2"/>
      <c r="L10" s="4"/>
      <c r="M10" s="6"/>
      <c r="N10" s="2"/>
      <c r="Q10" s="2"/>
    </row>
    <row r="11" spans="1:18" ht="25.5" thickTop="1" thickBot="1" x14ac:dyDescent="0.5">
      <c r="A11" s="4"/>
      <c r="B11" s="9"/>
      <c r="C11" s="2"/>
      <c r="D11" s="2"/>
      <c r="E11" s="2"/>
      <c r="F11" s="2"/>
      <c r="G11" s="2"/>
      <c r="H11" s="131" t="s">
        <v>81</v>
      </c>
      <c r="I11" s="132"/>
      <c r="J11" s="2"/>
      <c r="K11" s="2"/>
      <c r="L11" s="2"/>
      <c r="M11" s="2"/>
      <c r="N11" s="98" t="s">
        <v>82</v>
      </c>
      <c r="O11" s="99"/>
      <c r="P11" s="102" t="s">
        <v>83</v>
      </c>
      <c r="Q11" s="2"/>
    </row>
    <row r="12" spans="1:18" ht="24.75" thickTop="1" thickBot="1" x14ac:dyDescent="0.4">
      <c r="A12" s="4"/>
      <c r="B12" s="9"/>
      <c r="C12" s="2"/>
      <c r="D12" s="2"/>
      <c r="E12" s="2"/>
      <c r="F12" s="2"/>
      <c r="G12" s="2"/>
      <c r="H12" s="4"/>
      <c r="I12" s="7"/>
      <c r="J12" s="2"/>
      <c r="K12" s="2"/>
      <c r="L12" s="2"/>
      <c r="M12" s="2"/>
      <c r="N12" s="100" t="s">
        <v>84</v>
      </c>
      <c r="O12" s="101"/>
      <c r="P12" s="103" t="s">
        <v>85</v>
      </c>
      <c r="Q12" s="2"/>
    </row>
    <row r="13" spans="1:18" ht="22.5" thickTop="1" thickBot="1" x14ac:dyDescent="0.4">
      <c r="A13" s="2"/>
      <c r="B13" s="2"/>
      <c r="C13" s="2"/>
      <c r="D13" s="2"/>
      <c r="E13" s="2"/>
      <c r="F13" s="2"/>
      <c r="G13" s="2"/>
      <c r="H13" s="10"/>
      <c r="I13" s="10"/>
      <c r="J13" s="4"/>
      <c r="K13" s="7"/>
      <c r="L13" s="2"/>
      <c r="M13" s="2"/>
      <c r="N13" s="2"/>
      <c r="O13" s="2"/>
      <c r="P13" s="2"/>
      <c r="Q13" s="2"/>
    </row>
    <row r="14" spans="1:18" ht="22.5" thickTop="1" thickBot="1" x14ac:dyDescent="0.4">
      <c r="A14" s="31" t="s">
        <v>17</v>
      </c>
      <c r="B14" s="35"/>
      <c r="C14" s="35"/>
      <c r="D14" s="35"/>
      <c r="E14" s="35"/>
      <c r="F14" s="35"/>
      <c r="G14" s="36"/>
      <c r="H14" s="2"/>
      <c r="I14" s="166" t="s">
        <v>27</v>
      </c>
      <c r="J14" s="167"/>
      <c r="K14" s="167"/>
      <c r="L14" s="167"/>
      <c r="M14" s="167"/>
      <c r="N14" s="168"/>
      <c r="O14" s="2"/>
      <c r="P14" s="133" t="s">
        <v>87</v>
      </c>
      <c r="Q14" s="2"/>
      <c r="R14" s="1"/>
    </row>
    <row r="15" spans="1:18" ht="25.5" thickTop="1" thickBot="1" x14ac:dyDescent="0.5">
      <c r="A15" s="32" t="s">
        <v>18</v>
      </c>
      <c r="B15" s="27" t="s">
        <v>41</v>
      </c>
      <c r="C15" s="27" t="s">
        <v>42</v>
      </c>
      <c r="D15" s="27" t="s">
        <v>43</v>
      </c>
      <c r="E15" s="27" t="s">
        <v>44</v>
      </c>
      <c r="F15" s="27" t="s">
        <v>45</v>
      </c>
      <c r="G15" s="33" t="s">
        <v>46</v>
      </c>
      <c r="H15" s="2"/>
      <c r="I15" s="53" t="s">
        <v>66</v>
      </c>
      <c r="J15" s="54" t="s">
        <v>3</v>
      </c>
      <c r="K15" s="54" t="s">
        <v>7</v>
      </c>
      <c r="L15" s="53" t="s">
        <v>67</v>
      </c>
      <c r="M15" s="54" t="s">
        <v>3</v>
      </c>
      <c r="N15" s="55" t="s">
        <v>7</v>
      </c>
      <c r="O15" s="2"/>
      <c r="P15" s="134" t="s">
        <v>88</v>
      </c>
      <c r="Q15" s="2"/>
      <c r="R15" s="1"/>
    </row>
    <row r="16" spans="1:18" ht="22.5" thickTop="1" thickBot="1" x14ac:dyDescent="0.4">
      <c r="A16" s="37" t="s">
        <v>19</v>
      </c>
      <c r="B16" s="28"/>
      <c r="C16" s="28"/>
      <c r="D16" s="28"/>
      <c r="E16" s="28"/>
      <c r="F16" s="28"/>
      <c r="G16" s="38"/>
      <c r="H16" s="2"/>
      <c r="I16" s="32" t="s">
        <v>23</v>
      </c>
      <c r="J16" s="27"/>
      <c r="K16" s="27"/>
      <c r="L16" s="32" t="s">
        <v>23</v>
      </c>
      <c r="M16" s="27"/>
      <c r="N16" s="33"/>
      <c r="O16" s="2"/>
      <c r="P16" s="135" t="s">
        <v>89</v>
      </c>
      <c r="Q16" s="2"/>
      <c r="R16" s="1"/>
    </row>
    <row r="17" spans="1:18" ht="25.5" thickTop="1" thickBot="1" x14ac:dyDescent="0.5">
      <c r="A17" s="37" t="s">
        <v>21</v>
      </c>
      <c r="B17" s="28"/>
      <c r="C17" s="28"/>
      <c r="D17" s="28"/>
      <c r="E17" s="28"/>
      <c r="F17" s="28"/>
      <c r="G17" s="38"/>
      <c r="H17" s="11"/>
      <c r="I17" s="32" t="s">
        <v>47</v>
      </c>
      <c r="J17" s="30"/>
      <c r="K17" s="30"/>
      <c r="L17" s="32" t="s">
        <v>48</v>
      </c>
      <c r="M17" s="30"/>
      <c r="N17" s="34"/>
      <c r="O17" s="2"/>
      <c r="P17" s="136" t="s">
        <v>90</v>
      </c>
      <c r="Q17" s="2"/>
      <c r="R17" s="1"/>
    </row>
    <row r="18" spans="1:18" ht="24.75" thickTop="1" x14ac:dyDescent="0.45">
      <c r="A18" s="37" t="s">
        <v>20</v>
      </c>
      <c r="B18" s="29"/>
      <c r="C18" s="29"/>
      <c r="D18" s="29"/>
      <c r="E18" s="28"/>
      <c r="F18" s="28"/>
      <c r="G18" s="38"/>
      <c r="H18" s="3"/>
      <c r="I18" s="32"/>
      <c r="J18" s="27"/>
      <c r="K18" s="27"/>
      <c r="L18" s="32" t="s">
        <v>49</v>
      </c>
      <c r="M18" s="30"/>
      <c r="N18" s="34"/>
      <c r="O18" s="2"/>
      <c r="P18" s="2"/>
      <c r="Q18" s="2"/>
      <c r="R18" s="1"/>
    </row>
    <row r="19" spans="1:18" ht="24.75" thickBot="1" x14ac:dyDescent="0.5">
      <c r="A19" s="43" t="s">
        <v>22</v>
      </c>
      <c r="B19" s="44"/>
      <c r="C19" s="44"/>
      <c r="D19" s="44"/>
      <c r="E19" s="45"/>
      <c r="F19" s="45"/>
      <c r="G19" s="46"/>
      <c r="H19" s="11"/>
      <c r="I19" s="49"/>
      <c r="J19" s="50"/>
      <c r="K19" s="50"/>
      <c r="L19" s="49" t="s">
        <v>50</v>
      </c>
      <c r="M19" s="51"/>
      <c r="N19" s="52"/>
      <c r="O19" s="2"/>
      <c r="P19" s="2"/>
      <c r="Q19" s="2"/>
      <c r="R19" s="1"/>
    </row>
    <row r="20" spans="1:18" ht="21.75" thickBot="1" x14ac:dyDescent="0.4">
      <c r="A20" s="39" t="s">
        <v>26</v>
      </c>
      <c r="B20" s="40"/>
      <c r="C20" s="40"/>
      <c r="D20" s="41"/>
      <c r="E20" s="40"/>
      <c r="F20" s="40"/>
      <c r="G20" s="42"/>
      <c r="H20" s="2"/>
      <c r="I20" s="39" t="s">
        <v>25</v>
      </c>
      <c r="J20" s="47"/>
      <c r="K20" s="47"/>
      <c r="L20" s="39"/>
      <c r="M20" s="47"/>
      <c r="N20" s="48"/>
      <c r="O20" s="2"/>
      <c r="P20" s="2"/>
      <c r="Q20" s="2"/>
      <c r="R20" s="1"/>
    </row>
    <row r="21" spans="1:18" ht="21.75" thickTop="1" x14ac:dyDescent="0.35">
      <c r="A21" s="3"/>
      <c r="B21" s="3"/>
      <c r="C21" s="3"/>
      <c r="D21" s="11"/>
      <c r="E21" s="3"/>
      <c r="F21" s="3"/>
      <c r="G21" s="11"/>
      <c r="H21" s="2"/>
      <c r="I21" s="3"/>
      <c r="J21" s="88"/>
      <c r="K21" s="88"/>
      <c r="L21" s="3"/>
      <c r="M21" s="88"/>
      <c r="N21" s="88"/>
      <c r="O21" s="2"/>
      <c r="P21" s="2"/>
      <c r="Q21" s="2"/>
      <c r="R21" s="1"/>
    </row>
    <row r="22" spans="1:18" ht="21" x14ac:dyDescent="0.3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2"/>
      <c r="L22" s="141"/>
      <c r="M22" s="141"/>
      <c r="N22" s="141"/>
      <c r="O22" s="141"/>
      <c r="P22" s="2"/>
      <c r="Q22" s="2"/>
      <c r="R22" s="1"/>
    </row>
    <row r="23" spans="1:18" ht="24.75" x14ac:dyDescent="0.45">
      <c r="A23" s="152"/>
      <c r="B23" s="171" t="s">
        <v>1</v>
      </c>
      <c r="C23" s="172"/>
      <c r="D23" s="173"/>
      <c r="E23" s="172" t="s">
        <v>54</v>
      </c>
      <c r="F23" s="172"/>
      <c r="G23" s="172"/>
      <c r="H23" s="172"/>
      <c r="I23" s="171" t="s">
        <v>55</v>
      </c>
      <c r="J23" s="173"/>
      <c r="K23" s="143" t="s">
        <v>51</v>
      </c>
      <c r="L23" s="143" t="s">
        <v>52</v>
      </c>
      <c r="M23" s="143" t="s">
        <v>16</v>
      </c>
      <c r="N23" s="143" t="s">
        <v>53</v>
      </c>
      <c r="O23" s="153" t="s">
        <v>24</v>
      </c>
      <c r="Q23" s="11"/>
      <c r="R23" s="1"/>
    </row>
    <row r="24" spans="1:18" ht="21" x14ac:dyDescent="0.35">
      <c r="A24" s="154"/>
      <c r="B24" s="74" t="s">
        <v>2</v>
      </c>
      <c r="C24" s="56" t="s">
        <v>3</v>
      </c>
      <c r="D24" s="75" t="s">
        <v>4</v>
      </c>
      <c r="E24" s="56" t="s">
        <v>12</v>
      </c>
      <c r="F24" s="56" t="s">
        <v>13</v>
      </c>
      <c r="G24" s="56" t="s">
        <v>14</v>
      </c>
      <c r="H24" s="56" t="s">
        <v>15</v>
      </c>
      <c r="I24" s="74" t="s">
        <v>12</v>
      </c>
      <c r="J24" s="75" t="s">
        <v>13</v>
      </c>
      <c r="K24" s="56"/>
      <c r="L24" s="56"/>
      <c r="M24" s="56"/>
      <c r="N24" s="57"/>
      <c r="O24" s="155"/>
      <c r="Q24" s="3"/>
      <c r="R24" s="1"/>
    </row>
    <row r="25" spans="1:18" ht="21" x14ac:dyDescent="0.35">
      <c r="A25" s="154" t="s">
        <v>5</v>
      </c>
      <c r="B25" s="76">
        <v>6.8927199999999997</v>
      </c>
      <c r="C25" s="58">
        <v>1203.5309999999999</v>
      </c>
      <c r="D25" s="77">
        <v>219.88800000000001</v>
      </c>
      <c r="E25" s="59">
        <v>7.4060000000000001E-2</v>
      </c>
      <c r="F25" s="59">
        <v>3.2949999999999999E-4</v>
      </c>
      <c r="G25" s="59">
        <v>-2.5199999999999998E-7</v>
      </c>
      <c r="H25" s="59">
        <v>7.7569999999999997E-11</v>
      </c>
      <c r="I25" s="80">
        <v>0.1265</v>
      </c>
      <c r="J25" s="81">
        <v>2.34E-4</v>
      </c>
      <c r="K25" s="60">
        <v>80.099999999999994</v>
      </c>
      <c r="L25" s="58">
        <v>30.765000000000001</v>
      </c>
      <c r="M25" s="60">
        <v>78.11</v>
      </c>
      <c r="N25" s="56">
        <v>879</v>
      </c>
      <c r="O25" s="156">
        <f>+M25/N25</f>
        <v>8.8862343572241181E-2</v>
      </c>
      <c r="Q25" s="3"/>
      <c r="R25" s="1"/>
    </row>
    <row r="26" spans="1:18" ht="21" x14ac:dyDescent="0.35">
      <c r="A26" s="157" t="s">
        <v>6</v>
      </c>
      <c r="B26" s="144">
        <v>6.9580500000000001</v>
      </c>
      <c r="C26" s="145">
        <v>1346.7729999999999</v>
      </c>
      <c r="D26" s="146">
        <v>219.69300000000001</v>
      </c>
      <c r="E26" s="147">
        <v>9.418E-2</v>
      </c>
      <c r="F26" s="147">
        <v>3.8000000000000002E-4</v>
      </c>
      <c r="G26" s="147">
        <v>-2.7860000000000002E-7</v>
      </c>
      <c r="H26" s="147">
        <v>8.0329999999999996E-11</v>
      </c>
      <c r="I26" s="148">
        <v>0.14879999999999999</v>
      </c>
      <c r="J26" s="149">
        <v>3.2400000000000001E-4</v>
      </c>
      <c r="K26" s="150">
        <v>110.62</v>
      </c>
      <c r="L26" s="145">
        <v>33.47</v>
      </c>
      <c r="M26" s="150">
        <v>92.13</v>
      </c>
      <c r="N26" s="151">
        <v>866</v>
      </c>
      <c r="O26" s="158">
        <f>+M26/N26</f>
        <v>0.10638568129330253</v>
      </c>
      <c r="Q26" s="2"/>
    </row>
    <row r="27" spans="1:18" ht="21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8" ht="21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8" ht="21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8" ht="2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8" ht="21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8" ht="21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</sheetData>
  <mergeCells count="5">
    <mergeCell ref="K2:L2"/>
    <mergeCell ref="I14:N14"/>
    <mergeCell ref="B23:D23"/>
    <mergeCell ref="E23:H23"/>
    <mergeCell ref="I23:J23"/>
  </mergeCells>
  <pageMargins left="0.7" right="0.7" top="0.75" bottom="0.75" header="0.3" footer="0.3"/>
  <pageSetup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1-Stage</vt:lpstr>
      <vt:lpstr>VLE</vt:lpstr>
      <vt:lpstr>1-Stage DIY</vt:lpstr>
      <vt:lpstr>xy</vt:lpstr>
      <vt:lpstr>Txy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Alan Lane</cp:lastModifiedBy>
  <cp:lastPrinted>2016-12-07T02:44:23Z</cp:lastPrinted>
  <dcterms:created xsi:type="dcterms:W3CDTF">2013-01-13T02:51:17Z</dcterms:created>
  <dcterms:modified xsi:type="dcterms:W3CDTF">2023-09-21T15:10:33Z</dcterms:modified>
</cp:coreProperties>
</file>