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l\Desktop\XCell\book\"/>
    </mc:Choice>
  </mc:AlternateContent>
  <xr:revisionPtr revIDLastSave="0" documentId="13_ncr:1_{F8D17AAC-B379-4B36-B661-0E786E929989}" xr6:coauthVersionLast="47" xr6:coauthVersionMax="47" xr10:uidLastSave="{00000000-0000-0000-0000-000000000000}"/>
  <bookViews>
    <workbookView xWindow="-120" yWindow="-120" windowWidth="29040" windowHeight="15720" tabRatio="862" xr2:uid="{00000000-000D-0000-FFFF-FFFF00000000}"/>
  </bookViews>
  <sheets>
    <sheet name="Partial Evaporator" sheetId="16" r:id="rId1"/>
    <sheet name="NIST H Data" sheetId="8" r:id="rId2"/>
    <sheet name="B H Chart" sheetId="11" r:id="rId3"/>
    <sheet name="T H Chart" sheetId="15" r:id="rId4"/>
    <sheet name="Partial Evaporator DIY" sheetId="18" r:id="rId5"/>
  </sheets>
  <definedNames>
    <definedName name="solver_adj" localSheetId="0" hidden="1">'Partial Evaporator'!$F$6,'Partial Evaporator'!$I$2:$I$4,'Partial Evaporator'!$I$9:$I$11</definedName>
    <definedName name="solver_adj" localSheetId="4" hidden="1">'Partial Evaporator DIY'!$F$6,'Partial Evaporator DIY'!$I$2:$I$4,'Partial Evaporator DIY'!$I$9:$I$11</definedName>
    <definedName name="solver_cvg" localSheetId="0" hidden="1">0.0001</definedName>
    <definedName name="solver_cvg" localSheetId="4" hidden="1">0.0001</definedName>
    <definedName name="solver_drv" localSheetId="0" hidden="1">1</definedName>
    <definedName name="solver_drv" localSheetId="4" hidden="1">1</definedName>
    <definedName name="solver_eng" localSheetId="0" hidden="1">1</definedName>
    <definedName name="solver_eng" localSheetId="4" hidden="1">1</definedName>
    <definedName name="solver_est" localSheetId="0" hidden="1">1</definedName>
    <definedName name="solver_est" localSheetId="4" hidden="1">1</definedName>
    <definedName name="solver_itr" localSheetId="0" hidden="1">2147483647</definedName>
    <definedName name="solver_itr" localSheetId="4" hidden="1">2147483647</definedName>
    <definedName name="solver_lhs1" localSheetId="0" hidden="1">'Partial Evaporator'!$L$4:$L$9</definedName>
    <definedName name="solver_lhs1" localSheetId="4" hidden="1">'Partial Evaporator DIY'!$L$4:$L$9</definedName>
    <definedName name="solver_mip" localSheetId="0" hidden="1">2147483647</definedName>
    <definedName name="solver_mip" localSheetId="4" hidden="1">2147483647</definedName>
    <definedName name="solver_mni" localSheetId="0" hidden="1">30</definedName>
    <definedName name="solver_mni" localSheetId="4" hidden="1">30</definedName>
    <definedName name="solver_mrt" localSheetId="0" hidden="1">0.075</definedName>
    <definedName name="solver_mrt" localSheetId="4" hidden="1">0.075</definedName>
    <definedName name="solver_msl" localSheetId="0" hidden="1">2</definedName>
    <definedName name="solver_msl" localSheetId="4" hidden="1">2</definedName>
    <definedName name="solver_neg" localSheetId="0" hidden="1">1</definedName>
    <definedName name="solver_neg" localSheetId="4" hidden="1">1</definedName>
    <definedName name="solver_nod" localSheetId="0" hidden="1">2147483647</definedName>
    <definedName name="solver_nod" localSheetId="4" hidden="1">2147483647</definedName>
    <definedName name="solver_num" localSheetId="0" hidden="1">1</definedName>
    <definedName name="solver_num" localSheetId="4" hidden="1">1</definedName>
    <definedName name="solver_nwt" localSheetId="0" hidden="1">1</definedName>
    <definedName name="solver_nwt" localSheetId="4" hidden="1">1</definedName>
    <definedName name="solver_opt" localSheetId="0" hidden="1">'Partial Evaporator'!$L$3</definedName>
    <definedName name="solver_opt" localSheetId="4" hidden="1">'Partial Evaporator DIY'!$L$3</definedName>
    <definedName name="solver_pre" localSheetId="0" hidden="1">0.000001</definedName>
    <definedName name="solver_pre" localSheetId="4" hidden="1">0.000001</definedName>
    <definedName name="solver_rbv" localSheetId="0" hidden="1">1</definedName>
    <definedName name="solver_rbv" localSheetId="4" hidden="1">1</definedName>
    <definedName name="solver_rel1" localSheetId="0" hidden="1">2</definedName>
    <definedName name="solver_rel1" localSheetId="4" hidden="1">2</definedName>
    <definedName name="solver_rhs1" localSheetId="0" hidden="1">0</definedName>
    <definedName name="solver_rhs1" localSheetId="4" hidden="1">0</definedName>
    <definedName name="solver_rlx" localSheetId="0" hidden="1">2</definedName>
    <definedName name="solver_rlx" localSheetId="4" hidden="1">2</definedName>
    <definedName name="solver_rsd" localSheetId="0" hidden="1">0</definedName>
    <definedName name="solver_rsd" localSheetId="4" hidden="1">0</definedName>
    <definedName name="solver_scl" localSheetId="0" hidden="1">1</definedName>
    <definedName name="solver_scl" localSheetId="4" hidden="1">1</definedName>
    <definedName name="solver_sho" localSheetId="0" hidden="1">2</definedName>
    <definedName name="solver_sho" localSheetId="4" hidden="1">2</definedName>
    <definedName name="solver_ssz" localSheetId="0" hidden="1">100</definedName>
    <definedName name="solver_ssz" localSheetId="4" hidden="1">100</definedName>
    <definedName name="solver_tim" localSheetId="0" hidden="1">2147483647</definedName>
    <definedName name="solver_tim" localSheetId="4" hidden="1">2147483647</definedName>
    <definedName name="solver_tol" localSheetId="0" hidden="1">0.01</definedName>
    <definedName name="solver_tol" localSheetId="4" hidden="1">0.01</definedName>
    <definedName name="solver_typ" localSheetId="0" hidden="1">3</definedName>
    <definedName name="solver_typ" localSheetId="4" hidden="1">3</definedName>
    <definedName name="solver_val" localSheetId="0" hidden="1">0</definedName>
    <definedName name="solver_val" localSheetId="4" hidden="1">0</definedName>
    <definedName name="solver_ver" localSheetId="0" hidden="1">3</definedName>
    <definedName name="solver_ver" localSheetId="4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18" l="1"/>
  <c r="O27" i="18"/>
  <c r="L9" i="16" l="1"/>
  <c r="F18" i="16" l="1"/>
  <c r="F17" i="16"/>
  <c r="F16" i="16"/>
  <c r="F15" i="16"/>
  <c r="C16" i="16"/>
  <c r="C15" i="16"/>
  <c r="O28" i="16" l="1"/>
  <c r="O27" i="16"/>
  <c r="E18" i="16"/>
  <c r="G18" i="16" s="1"/>
  <c r="E17" i="16"/>
  <c r="E16" i="16"/>
  <c r="G16" i="16" s="1"/>
  <c r="B16" i="16"/>
  <c r="D16" i="16" s="1"/>
  <c r="E15" i="16"/>
  <c r="D15" i="16"/>
  <c r="B15" i="16"/>
  <c r="L8" i="16"/>
  <c r="L7" i="16"/>
  <c r="I7" i="16"/>
  <c r="L6" i="16" s="1"/>
  <c r="I6" i="16"/>
  <c r="L5" i="16" s="1"/>
  <c r="L4" i="16"/>
  <c r="L3" i="16"/>
  <c r="D19" i="16" l="1"/>
  <c r="G15" i="16"/>
  <c r="G17" i="16"/>
  <c r="C7" i="8"/>
  <c r="F23" i="8"/>
  <c r="F24" i="8"/>
  <c r="F25" i="8"/>
  <c r="F26" i="8"/>
  <c r="F27" i="8"/>
  <c r="F22" i="8"/>
  <c r="G19" i="16" l="1"/>
  <c r="D3" i="16" s="1"/>
  <c r="B11" i="8"/>
  <c r="B12" i="8"/>
  <c r="B18" i="8"/>
  <c r="B24" i="8"/>
  <c r="B13" i="8"/>
  <c r="B19" i="8"/>
  <c r="B25" i="8"/>
  <c r="B14" i="8"/>
  <c r="B20" i="8"/>
  <c r="B8" i="8"/>
  <c r="B9" i="8"/>
  <c r="B15" i="8"/>
  <c r="B21" i="8"/>
  <c r="B10" i="8"/>
  <c r="B16" i="8"/>
  <c r="B22" i="8"/>
  <c r="B17" i="8"/>
  <c r="B23" i="8"/>
  <c r="C6" i="8"/>
  <c r="C5" i="8"/>
  <c r="C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4" i="8"/>
</calcChain>
</file>

<file path=xl/sharedStrings.xml><?xml version="1.0" encoding="utf-8"?>
<sst xmlns="http://schemas.openxmlformats.org/spreadsheetml/2006/main" count="175" uniqueCount="84">
  <si>
    <t>Benzene</t>
  </si>
  <si>
    <t>Toluene</t>
  </si>
  <si>
    <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</si>
  <si>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t>H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</si>
  <si>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(kJ/mol)</t>
    </r>
  </si>
  <si>
    <t>Enthalpy Data from NIST</t>
  </si>
  <si>
    <t>Benzene-Toluene Partial Evaporator</t>
  </si>
  <si>
    <t>Objective Equations</t>
  </si>
  <si>
    <t>OMB:</t>
  </si>
  <si>
    <t>B MB:</t>
  </si>
  <si>
    <t>Equil. B:</t>
  </si>
  <si>
    <r>
      <t>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</si>
  <si>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t>Equil. T:</t>
  </si>
  <si>
    <r>
      <t>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</si>
  <si>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Calibri"/>
        <family val="2"/>
        <scheme val="minor"/>
      </rPr>
      <t xml:space="preserve"> x:</t>
    </r>
  </si>
  <si>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Calibri"/>
        <family val="2"/>
        <scheme val="minor"/>
      </rPr>
      <t xml:space="preserve"> y:</t>
    </r>
  </si>
  <si>
    <t>PS:</t>
  </si>
  <si>
    <t>Species</t>
  </si>
  <si>
    <r>
      <t>n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</si>
  <si>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</si>
  <si>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(kJ)</t>
    </r>
  </si>
  <si>
    <r>
      <t>n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</si>
  <si>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</si>
  <si>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(kJ)</t>
    </r>
  </si>
  <si>
    <t>B</t>
  </si>
  <si>
    <t>T</t>
  </si>
  <si>
    <t>B (L)</t>
  </si>
  <si>
    <t>T (L)</t>
  </si>
  <si>
    <t>B (V)</t>
  </si>
  <si>
    <t>---</t>
  </si>
  <si>
    <t>T (V)</t>
  </si>
  <si>
    <t>Total</t>
  </si>
  <si>
    <t>Antoine Constants</t>
  </si>
  <si>
    <r>
      <t>Vapor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</si>
  <si>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Liquid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</si>
  <si>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T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</si>
  <si>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H</t>
    </r>
    <r>
      <rPr>
        <vertAlign val="subscript"/>
        <sz val="16"/>
        <color theme="1"/>
        <rFont val="Calibri"/>
        <family val="2"/>
        <scheme val="minor"/>
      </rPr>
      <t>vap</t>
    </r>
    <r>
      <rPr>
        <sz val="16"/>
        <color theme="1"/>
        <rFont val="Calibri"/>
        <family val="2"/>
        <scheme val="minor"/>
      </rPr>
      <t xml:space="preserve"> (kJ/mol)</t>
    </r>
  </si>
  <si>
    <t>MW</t>
  </si>
  <si>
    <r>
      <rPr>
        <sz val="16"/>
        <color theme="1"/>
        <rFont val="Symbol"/>
        <family val="1"/>
        <charset val="2"/>
      </rPr>
      <t>r</t>
    </r>
    <r>
      <rPr>
        <sz val="16"/>
        <color theme="1"/>
        <rFont val="Calibri"/>
        <family val="2"/>
        <scheme val="minor"/>
      </rPr>
      <t xml:space="preserve"> (kg/m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</si>
  <si>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V (L/mol)</t>
  </si>
  <si>
    <t>A</t>
  </si>
  <si>
    <t>C</t>
  </si>
  <si>
    <t>a</t>
  </si>
  <si>
    <t>b</t>
  </si>
  <si>
    <t>c</t>
  </si>
  <si>
    <t>d</t>
  </si>
  <si>
    <t>Slope</t>
  </si>
  <si>
    <t>Intercept</t>
  </si>
  <si>
    <t>Liquid</t>
  </si>
  <si>
    <t>Vapor</t>
  </si>
  <si>
    <t>Enthalpy Table (ref: liquids at normal boiling point)</t>
  </si>
  <si>
    <t>Enthalpy Calculations From NIST Data</t>
  </si>
  <si>
    <t>F, V, L [=] mol</t>
  </si>
  <si>
    <t>P [=] mm Hg</t>
  </si>
  <si>
    <t>z, y, x [=] mol B/mol</t>
  </si>
  <si>
    <r>
      <t xml:space="preserve">T [=] 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>C</t>
    </r>
  </si>
  <si>
    <t xml:space="preserve">F = </t>
  </si>
  <si>
    <r>
      <t>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</si>
  <si>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z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</si>
  <si>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= </t>
    </r>
  </si>
  <si>
    <r>
      <t>P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</t>
    </r>
  </si>
  <si>
    <t>Q =</t>
  </si>
  <si>
    <r>
      <t xml:space="preserve">T </t>
    </r>
    <r>
      <rPr>
        <sz val="16"/>
        <color theme="1"/>
        <rFont val="Calibri"/>
        <family val="2"/>
        <scheme val="minor"/>
      </rPr>
      <t>=</t>
    </r>
  </si>
  <si>
    <t>P =</t>
  </si>
  <si>
    <t>V =</t>
  </si>
  <si>
    <r>
      <t>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</si>
  <si>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</si>
  <si>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L =</t>
  </si>
  <si>
    <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</si>
  <si>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</si>
  <si>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Solver will already be set up to solve this problem. The material balance equations are solved independent of the enthalpy balance. The heat is then calculated from an enthalpy balance.</t>
  </si>
  <si>
    <t>Specified</t>
  </si>
  <si>
    <t>Calculated</t>
  </si>
  <si>
    <t>Iterated</t>
  </si>
  <si>
    <t>Objective</t>
  </si>
  <si>
    <t xml:space="preserve">   What's This?</t>
  </si>
  <si>
    <t xml:space="preserve">   F - L - V = 0</t>
  </si>
  <si>
    <r>
      <t xml:space="preserve">   1 -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</si>
  <si>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r>
      <t xml:space="preserve">   1 - 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</si>
  <si>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r>
      <t xml:space="preserve">   F 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L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V 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</si>
  <si>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 xml:space="preserve">   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 xml:space="preserve">B 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</si>
  <si>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 xml:space="preserve">   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 xml:space="preserve">T 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</si>
  <si>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t xml:space="preserve">   V - 2 L = 0</t>
  </si>
  <si>
    <r>
      <t xml:space="preserve">Instructions: According to </t>
    </r>
    <r>
      <rPr>
        <i/>
        <sz val="16"/>
        <color theme="1"/>
        <rFont val="Calibri"/>
        <family val="2"/>
        <scheme val="minor"/>
      </rPr>
      <t>Example 4.1: Partial Evaporator - Energy Balance</t>
    </r>
    <r>
      <rPr>
        <sz val="16"/>
        <color theme="1"/>
        <rFont val="Calibri"/>
        <family val="2"/>
        <scheme val="minor"/>
      </rPr>
      <t>, set F = 100, 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0.4, z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0.6, 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 88.0 and P = 760. The PS V = 2L is already in the objective equations.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</si>
</sst>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"/>
  </numFmts>
  <fonts count="1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i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mediumDashed">
        <color theme="9" tint="-0.499984740745262"/>
      </bottom>
      <diagonal/>
    </border>
    <border>
      <left/>
      <right/>
      <top/>
      <bottom style="mediumDashed">
        <color theme="9" tint="-0.499984740745262"/>
      </bottom>
      <diagonal/>
    </border>
    <border>
      <left/>
      <right style="thick">
        <color theme="9" tint="-0.499984740745262"/>
      </right>
      <top/>
      <bottom style="mediumDashed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auto="1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theme="6" tint="-0.499984740745262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theme="5" tint="-0.499984740745262"/>
      </top>
      <bottom/>
      <diagonal/>
    </border>
    <border>
      <left style="thick">
        <color auto="1"/>
      </left>
      <right style="thick">
        <color auto="1"/>
      </right>
      <top style="thick">
        <color theme="4" tint="-0.499984740745262"/>
      </top>
      <bottom style="thick">
        <color auto="1"/>
      </bottom>
      <diagonal/>
    </border>
  </borders>
  <cellStyleXfs count="2">
    <xf numFmtId="0" fontId="0" fillId="0" borderId="0"/>
    <xf numFmtId="0" fontId="11" fillId="5" borderId="38" applyNumberFormat="0" applyAlignment="0" applyProtection="0"/>
  </cellStyleXfs>
  <cellXfs count="126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3" borderId="5" xfId="0" applyFont="1" applyFill="1" applyBorder="1" applyAlignment="1">
      <alignment horizontal="right"/>
    </xf>
    <xf numFmtId="1" fontId="3" fillId="3" borderId="6" xfId="0" applyNumberFormat="1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2" borderId="9" xfId="0" applyFont="1" applyFill="1" applyBorder="1" applyAlignment="1">
      <alignment horizontal="right"/>
    </xf>
    <xf numFmtId="2" fontId="3" fillId="0" borderId="0" xfId="0" applyNumberFormat="1" applyFont="1" applyAlignment="1">
      <alignment horizontal="left"/>
    </xf>
    <xf numFmtId="0" fontId="3" fillId="0" borderId="13" xfId="0" applyFont="1" applyBorder="1"/>
    <xf numFmtId="0" fontId="3" fillId="2" borderId="14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165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right"/>
    </xf>
    <xf numFmtId="165" fontId="3" fillId="3" borderId="19" xfId="0" applyNumberFormat="1" applyFont="1" applyFill="1" applyBorder="1" applyAlignment="1">
      <alignment horizontal="left"/>
    </xf>
    <xf numFmtId="0" fontId="3" fillId="0" borderId="22" xfId="0" applyFont="1" applyBorder="1"/>
    <xf numFmtId="164" fontId="3" fillId="0" borderId="0" xfId="0" applyNumberFormat="1" applyFont="1" applyAlignment="1">
      <alignment horizontal="left"/>
    </xf>
    <xf numFmtId="0" fontId="3" fillId="0" borderId="23" xfId="0" applyFont="1" applyBorder="1"/>
    <xf numFmtId="0" fontId="3" fillId="0" borderId="24" xfId="0" applyFont="1" applyBorder="1"/>
    <xf numFmtId="0" fontId="4" fillId="0" borderId="0" xfId="0" applyFont="1"/>
    <xf numFmtId="165" fontId="3" fillId="0" borderId="0" xfId="0" applyNumberFormat="1" applyFont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25" xfId="0" applyFont="1" applyFill="1" applyBorder="1"/>
    <xf numFmtId="1" fontId="3" fillId="3" borderId="4" xfId="0" applyNumberFormat="1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3" borderId="0" xfId="0" quotePrefix="1" applyNumberFormat="1" applyFont="1" applyFill="1" applyAlignment="1">
      <alignment horizontal="center"/>
    </xf>
    <xf numFmtId="2" fontId="3" fillId="3" borderId="26" xfId="0" applyNumberFormat="1" applyFont="1" applyFill="1" applyBorder="1" applyAlignment="1">
      <alignment horizontal="center"/>
    </xf>
    <xf numFmtId="2" fontId="3" fillId="3" borderId="27" xfId="0" quotePrefix="1" applyNumberFormat="1" applyFont="1" applyFill="1" applyBorder="1" applyAlignment="1">
      <alignment horizontal="center"/>
    </xf>
    <xf numFmtId="2" fontId="3" fillId="3" borderId="27" xfId="0" applyNumberFormat="1" applyFont="1" applyFill="1" applyBorder="1" applyAlignment="1">
      <alignment horizontal="center"/>
    </xf>
    <xf numFmtId="2" fontId="3" fillId="3" borderId="28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2" fontId="3" fillId="3" borderId="29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4" borderId="30" xfId="0" applyFont="1" applyFill="1" applyBorder="1"/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/>
    <xf numFmtId="0" fontId="3" fillId="4" borderId="3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0" xfId="0" applyFont="1" applyFill="1"/>
    <xf numFmtId="0" fontId="3" fillId="4" borderId="34" xfId="0" applyFont="1" applyFill="1" applyBorder="1"/>
    <xf numFmtId="166" fontId="3" fillId="4" borderId="33" xfId="0" applyNumberFormat="1" applyFont="1" applyFill="1" applyBorder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5" fontId="3" fillId="4" borderId="34" xfId="0" applyNumberFormat="1" applyFont="1" applyFill="1" applyBorder="1" applyAlignment="1">
      <alignment horizontal="center"/>
    </xf>
    <xf numFmtId="11" fontId="3" fillId="4" borderId="0" xfId="0" applyNumberFormat="1" applyFont="1" applyFill="1" applyAlignment="1">
      <alignment horizontal="center"/>
    </xf>
    <xf numFmtId="11" fontId="3" fillId="4" borderId="33" xfId="0" applyNumberFormat="1" applyFont="1" applyFill="1" applyBorder="1" applyAlignment="1">
      <alignment horizontal="center"/>
    </xf>
    <xf numFmtId="11" fontId="3" fillId="4" borderId="34" xfId="0" applyNumberFormat="1" applyFont="1" applyFill="1" applyBorder="1" applyAlignment="1">
      <alignment horizontal="center"/>
    </xf>
    <xf numFmtId="2" fontId="3" fillId="4" borderId="0" xfId="0" applyNumberFormat="1" applyFont="1" applyFill="1" applyAlignment="1">
      <alignment horizontal="center"/>
    </xf>
    <xf numFmtId="167" fontId="3" fillId="4" borderId="34" xfId="0" applyNumberFormat="1" applyFont="1" applyFill="1" applyBorder="1" applyAlignment="1">
      <alignment horizontal="center"/>
    </xf>
    <xf numFmtId="0" fontId="3" fillId="4" borderId="35" xfId="0" applyFont="1" applyFill="1" applyBorder="1"/>
    <xf numFmtId="166" fontId="3" fillId="4" borderId="35" xfId="0" applyNumberFormat="1" applyFont="1" applyFill="1" applyBorder="1" applyAlignment="1">
      <alignment horizontal="center"/>
    </xf>
    <xf numFmtId="165" fontId="3" fillId="4" borderId="36" xfId="0" applyNumberFormat="1" applyFont="1" applyFill="1" applyBorder="1" applyAlignment="1">
      <alignment horizontal="center"/>
    </xf>
    <xf numFmtId="165" fontId="3" fillId="4" borderId="37" xfId="0" applyNumberFormat="1" applyFont="1" applyFill="1" applyBorder="1" applyAlignment="1">
      <alignment horizontal="center"/>
    </xf>
    <xf numFmtId="11" fontId="3" fillId="4" borderId="36" xfId="0" applyNumberFormat="1" applyFont="1" applyFill="1" applyBorder="1" applyAlignment="1">
      <alignment horizontal="center"/>
    </xf>
    <xf numFmtId="11" fontId="3" fillId="4" borderId="35" xfId="0" applyNumberFormat="1" applyFont="1" applyFill="1" applyBorder="1" applyAlignment="1">
      <alignment horizontal="center"/>
    </xf>
    <xf numFmtId="11" fontId="3" fillId="4" borderId="37" xfId="0" applyNumberFormat="1" applyFont="1" applyFill="1" applyBorder="1" applyAlignment="1">
      <alignment horizontal="center"/>
    </xf>
    <xf numFmtId="2" fontId="3" fillId="4" borderId="36" xfId="0" applyNumberFormat="1" applyFont="1" applyFill="1" applyBorder="1" applyAlignment="1">
      <alignment horizontal="center"/>
    </xf>
    <xf numFmtId="1" fontId="3" fillId="4" borderId="36" xfId="0" applyNumberFormat="1" applyFont="1" applyFill="1" applyBorder="1" applyAlignment="1">
      <alignment horizontal="center"/>
    </xf>
    <xf numFmtId="167" fontId="3" fillId="4" borderId="37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3" fillId="4" borderId="30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/>
    <xf numFmtId="165" fontId="3" fillId="4" borderId="32" xfId="0" applyNumberFormat="1" applyFont="1" applyFill="1" applyBorder="1" applyAlignment="1">
      <alignment horizontal="center"/>
    </xf>
    <xf numFmtId="0" fontId="4" fillId="4" borderId="30" xfId="1" applyFont="1" applyFill="1" applyBorder="1"/>
    <xf numFmtId="0" fontId="4" fillId="4" borderId="31" xfId="1" applyFont="1" applyFill="1" applyBorder="1"/>
    <xf numFmtId="0" fontId="4" fillId="4" borderId="32" xfId="1" applyFont="1" applyFill="1" applyBorder="1"/>
    <xf numFmtId="0" fontId="4" fillId="4" borderId="35" xfId="1" applyFont="1" applyFill="1" applyBorder="1"/>
    <xf numFmtId="0" fontId="4" fillId="4" borderId="36" xfId="1" applyFont="1" applyFill="1" applyBorder="1"/>
    <xf numFmtId="0" fontId="4" fillId="4" borderId="37" xfId="1" applyFont="1" applyFill="1" applyBorder="1"/>
    <xf numFmtId="0" fontId="13" fillId="0" borderId="0" xfId="0" applyFont="1" applyAlignment="1">
      <alignment horizontal="right"/>
    </xf>
    <xf numFmtId="0" fontId="14" fillId="0" borderId="0" xfId="0" applyFont="1"/>
    <xf numFmtId="1" fontId="3" fillId="0" borderId="0" xfId="0" applyNumberFormat="1" applyFont="1" applyAlignment="1">
      <alignment horizontal="left"/>
    </xf>
    <xf numFmtId="2" fontId="3" fillId="0" borderId="0" xfId="0" quotePrefix="1" applyNumberFormat="1" applyFont="1" applyAlignment="1">
      <alignment horizontal="center"/>
    </xf>
    <xf numFmtId="0" fontId="3" fillId="4" borderId="16" xfId="0" applyFont="1" applyFill="1" applyBorder="1"/>
    <xf numFmtId="0" fontId="3" fillId="4" borderId="17" xfId="0" applyFont="1" applyFill="1" applyBorder="1"/>
    <xf numFmtId="0" fontId="3" fillId="4" borderId="20" xfId="0" applyFont="1" applyFill="1" applyBorder="1" applyAlignment="1">
      <alignment horizontal="right"/>
    </xf>
    <xf numFmtId="1" fontId="3" fillId="4" borderId="21" xfId="0" applyNumberFormat="1" applyFont="1" applyFill="1" applyBorder="1" applyAlignment="1">
      <alignment horizontal="left"/>
    </xf>
    <xf numFmtId="0" fontId="3" fillId="6" borderId="40" xfId="0" applyFont="1" applyFill="1" applyBorder="1" applyAlignment="1">
      <alignment horizontal="right"/>
    </xf>
    <xf numFmtId="164" fontId="3" fillId="6" borderId="41" xfId="0" applyNumberFormat="1" applyFont="1" applyFill="1" applyBorder="1" applyAlignment="1">
      <alignment horizontal="left"/>
    </xf>
    <xf numFmtId="0" fontId="3" fillId="6" borderId="42" xfId="0" applyFont="1" applyFill="1" applyBorder="1" applyAlignment="1">
      <alignment horizontal="right"/>
    </xf>
    <xf numFmtId="165" fontId="3" fillId="6" borderId="43" xfId="0" applyNumberFormat="1" applyFont="1" applyFill="1" applyBorder="1" applyAlignment="1">
      <alignment horizontal="left"/>
    </xf>
    <xf numFmtId="164" fontId="3" fillId="6" borderId="43" xfId="0" applyNumberFormat="1" applyFont="1" applyFill="1" applyBorder="1" applyAlignment="1">
      <alignment horizontal="left"/>
    </xf>
    <xf numFmtId="0" fontId="3" fillId="6" borderId="44" xfId="0" applyFont="1" applyFill="1" applyBorder="1" applyAlignment="1">
      <alignment horizontal="right"/>
    </xf>
    <xf numFmtId="1" fontId="3" fillId="6" borderId="45" xfId="0" applyNumberFormat="1" applyFont="1" applyFill="1" applyBorder="1" applyAlignment="1">
      <alignment horizontal="left"/>
    </xf>
    <xf numFmtId="0" fontId="3" fillId="6" borderId="45" xfId="0" applyFont="1" applyFill="1" applyBorder="1" applyAlignment="1">
      <alignment horizontal="left"/>
    </xf>
    <xf numFmtId="0" fontId="3" fillId="7" borderId="46" xfId="0" applyFont="1" applyFill="1" applyBorder="1" applyAlignment="1">
      <alignment horizontal="right"/>
    </xf>
    <xf numFmtId="164" fontId="3" fillId="7" borderId="47" xfId="0" applyNumberFormat="1" applyFont="1" applyFill="1" applyBorder="1" applyAlignment="1">
      <alignment horizontal="left"/>
    </xf>
    <xf numFmtId="0" fontId="3" fillId="7" borderId="48" xfId="0" applyFont="1" applyFill="1" applyBorder="1" applyAlignment="1">
      <alignment horizontal="right"/>
    </xf>
    <xf numFmtId="164" fontId="3" fillId="7" borderId="49" xfId="0" applyNumberFormat="1" applyFont="1" applyFill="1" applyBorder="1" applyAlignment="1">
      <alignment horizontal="left"/>
    </xf>
    <xf numFmtId="0" fontId="3" fillId="7" borderId="50" xfId="0" applyFont="1" applyFill="1" applyBorder="1" applyAlignment="1">
      <alignment horizontal="right"/>
    </xf>
    <xf numFmtId="165" fontId="3" fillId="7" borderId="51" xfId="0" applyNumberFormat="1" applyFont="1" applyFill="1" applyBorder="1" applyAlignment="1">
      <alignment horizontal="left"/>
    </xf>
    <xf numFmtId="0" fontId="3" fillId="7" borderId="52" xfId="0" applyFont="1" applyFill="1" applyBorder="1" applyAlignment="1">
      <alignment horizontal="right"/>
    </xf>
    <xf numFmtId="165" fontId="3" fillId="7" borderId="53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left"/>
    </xf>
    <xf numFmtId="166" fontId="3" fillId="2" borderId="15" xfId="0" applyNumberFormat="1" applyFont="1" applyFill="1" applyBorder="1" applyAlignment="1">
      <alignment horizontal="left"/>
    </xf>
    <xf numFmtId="0" fontId="4" fillId="6" borderId="54" xfId="0" applyFont="1" applyFill="1" applyBorder="1"/>
    <xf numFmtId="0" fontId="3" fillId="3" borderId="55" xfId="0" applyFont="1" applyFill="1" applyBorder="1"/>
    <xf numFmtId="0" fontId="3" fillId="7" borderId="56" xfId="0" applyFont="1" applyFill="1" applyBorder="1"/>
    <xf numFmtId="0" fontId="3" fillId="2" borderId="57" xfId="0" applyFont="1" applyFill="1" applyBorder="1"/>
    <xf numFmtId="0" fontId="3" fillId="0" borderId="42" xfId="0" applyFont="1" applyBorder="1"/>
    <xf numFmtId="0" fontId="3" fillId="0" borderId="43" xfId="0" applyFont="1" applyBorder="1"/>
    <xf numFmtId="0" fontId="3" fillId="0" borderId="51" xfId="0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165" fontId="3" fillId="4" borderId="31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5063916875448"/>
          <c:y val="5.4879532829746072E-2"/>
          <c:w val="0.84613100491733995"/>
          <c:h val="0.78074941629948413"/>
        </c:manualLayout>
      </c:layout>
      <c:scatterChart>
        <c:scatterStyle val="smoothMarker"/>
        <c:varyColors val="0"/>
        <c:ser>
          <c:idx val="1"/>
          <c:order val="0"/>
          <c:tx>
            <c:v>Vapor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608587733872713"/>
                  <c:y val="0.15717222356552429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2857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'NIST H Data'!$A$4:$A$25</c:f>
              <c:numCache>
                <c:formatCode>General</c:formatCode>
                <c:ptCount val="22"/>
                <c:pt idx="0">
                  <c:v>75</c:v>
                </c:pt>
                <c:pt idx="1">
                  <c:v>77</c:v>
                </c:pt>
                <c:pt idx="2">
                  <c:v>79</c:v>
                </c:pt>
                <c:pt idx="3">
                  <c:v>80.084000000000003</c:v>
                </c:pt>
                <c:pt idx="4">
                  <c:v>80.084000000000003</c:v>
                </c:pt>
                <c:pt idx="5">
                  <c:v>81</c:v>
                </c:pt>
                <c:pt idx="6">
                  <c:v>83</c:v>
                </c:pt>
                <c:pt idx="7">
                  <c:v>85</c:v>
                </c:pt>
                <c:pt idx="8">
                  <c:v>87</c:v>
                </c:pt>
                <c:pt idx="9">
                  <c:v>89</c:v>
                </c:pt>
                <c:pt idx="10">
                  <c:v>91</c:v>
                </c:pt>
                <c:pt idx="11">
                  <c:v>93</c:v>
                </c:pt>
                <c:pt idx="12">
                  <c:v>95</c:v>
                </c:pt>
                <c:pt idx="13">
                  <c:v>97</c:v>
                </c:pt>
                <c:pt idx="14">
                  <c:v>99</c:v>
                </c:pt>
                <c:pt idx="15">
                  <c:v>101</c:v>
                </c:pt>
                <c:pt idx="16">
                  <c:v>103</c:v>
                </c:pt>
                <c:pt idx="17">
                  <c:v>105</c:v>
                </c:pt>
                <c:pt idx="18">
                  <c:v>107</c:v>
                </c:pt>
                <c:pt idx="19">
                  <c:v>109</c:v>
                </c:pt>
                <c:pt idx="20">
                  <c:v>111</c:v>
                </c:pt>
                <c:pt idx="21">
                  <c:v>113</c:v>
                </c:pt>
              </c:numCache>
            </c:numRef>
          </c:xVal>
          <c:yVal>
            <c:numRef>
              <c:f>'NIST H Data'!$C$4:$C$25</c:f>
              <c:numCache>
                <c:formatCode>0.00</c:formatCode>
                <c:ptCount val="22"/>
                <c:pt idx="0">
                  <c:v>30.079240000105131</c:v>
                </c:pt>
                <c:pt idx="1">
                  <c:v>30.372090000105128</c:v>
                </c:pt>
                <c:pt idx="2">
                  <c:v>30.666130000105127</c:v>
                </c:pt>
                <c:pt idx="3">
                  <c:v>30.826000000000001</c:v>
                </c:pt>
                <c:pt idx="4">
                  <c:v>30.826000000000001</c:v>
                </c:pt>
                <c:pt idx="5">
                  <c:v>30.919</c:v>
                </c:pt>
                <c:pt idx="6">
                  <c:v>31.122</c:v>
                </c:pt>
                <c:pt idx="7">
                  <c:v>31.327000000000002</c:v>
                </c:pt>
                <c:pt idx="8">
                  <c:v>31.532</c:v>
                </c:pt>
                <c:pt idx="9">
                  <c:v>31.739000000000001</c:v>
                </c:pt>
                <c:pt idx="10">
                  <c:v>31.946000000000002</c:v>
                </c:pt>
                <c:pt idx="11">
                  <c:v>32.155000000000001</c:v>
                </c:pt>
                <c:pt idx="12">
                  <c:v>32.365000000000002</c:v>
                </c:pt>
                <c:pt idx="13">
                  <c:v>32.576000000000001</c:v>
                </c:pt>
                <c:pt idx="14">
                  <c:v>32.787999999999997</c:v>
                </c:pt>
                <c:pt idx="15">
                  <c:v>33.000999999999998</c:v>
                </c:pt>
                <c:pt idx="16">
                  <c:v>33.215000000000003</c:v>
                </c:pt>
                <c:pt idx="17">
                  <c:v>33.43</c:v>
                </c:pt>
                <c:pt idx="18">
                  <c:v>33.646000000000001</c:v>
                </c:pt>
                <c:pt idx="19">
                  <c:v>33.863</c:v>
                </c:pt>
                <c:pt idx="20">
                  <c:v>34.081000000000003</c:v>
                </c:pt>
                <c:pt idx="21">
                  <c:v>34.301000000000002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9B-423A-9AFE-85E3A5F6C020}"/>
            </c:ext>
          </c:extLst>
        </c:ser>
        <c:ser>
          <c:idx val="0"/>
          <c:order val="1"/>
          <c:tx>
            <c:v>Liquid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912440944881888"/>
                  <c:y val="-3.7198498235982085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2857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'NIST H Data'!$A$4:$A$25</c:f>
              <c:numCache>
                <c:formatCode>General</c:formatCode>
                <c:ptCount val="22"/>
                <c:pt idx="0">
                  <c:v>75</c:v>
                </c:pt>
                <c:pt idx="1">
                  <c:v>77</c:v>
                </c:pt>
                <c:pt idx="2">
                  <c:v>79</c:v>
                </c:pt>
                <c:pt idx="3">
                  <c:v>80.084000000000003</c:v>
                </c:pt>
                <c:pt idx="4">
                  <c:v>80.084000000000003</c:v>
                </c:pt>
                <c:pt idx="5">
                  <c:v>81</c:v>
                </c:pt>
                <c:pt idx="6">
                  <c:v>83</c:v>
                </c:pt>
                <c:pt idx="7">
                  <c:v>85</c:v>
                </c:pt>
                <c:pt idx="8">
                  <c:v>87</c:v>
                </c:pt>
                <c:pt idx="9">
                  <c:v>89</c:v>
                </c:pt>
                <c:pt idx="10">
                  <c:v>91</c:v>
                </c:pt>
                <c:pt idx="11">
                  <c:v>93</c:v>
                </c:pt>
                <c:pt idx="12">
                  <c:v>95</c:v>
                </c:pt>
                <c:pt idx="13">
                  <c:v>97</c:v>
                </c:pt>
                <c:pt idx="14">
                  <c:v>99</c:v>
                </c:pt>
                <c:pt idx="15">
                  <c:v>101</c:v>
                </c:pt>
                <c:pt idx="16">
                  <c:v>103</c:v>
                </c:pt>
                <c:pt idx="17">
                  <c:v>105</c:v>
                </c:pt>
                <c:pt idx="18">
                  <c:v>107</c:v>
                </c:pt>
                <c:pt idx="19">
                  <c:v>109</c:v>
                </c:pt>
                <c:pt idx="20">
                  <c:v>111</c:v>
                </c:pt>
                <c:pt idx="21">
                  <c:v>113</c:v>
                </c:pt>
              </c:numCache>
            </c:numRef>
          </c:xVal>
          <c:yVal>
            <c:numRef>
              <c:f>'NIST H Data'!$B$4:$B$25</c:f>
              <c:numCache>
                <c:formatCode>0.00</c:formatCode>
                <c:ptCount val="22"/>
                <c:pt idx="0">
                  <c:v>-0.74675999999999998</c:v>
                </c:pt>
                <c:pt idx="1">
                  <c:v>-0.45390999999999998</c:v>
                </c:pt>
                <c:pt idx="2">
                  <c:v>-0.15987000000000001</c:v>
                </c:pt>
                <c:pt idx="3">
                  <c:v>-1.0513E-10</c:v>
                </c:pt>
                <c:pt idx="4">
                  <c:v>-1.0512835046938562E-10</c:v>
                </c:pt>
                <c:pt idx="5">
                  <c:v>-1.0512835046938562E-10</c:v>
                </c:pt>
                <c:pt idx="6">
                  <c:v>9.2999999894871621E-2</c:v>
                </c:pt>
                <c:pt idx="7">
                  <c:v>0.29599999989487102</c:v>
                </c:pt>
                <c:pt idx="8">
                  <c:v>0.50099999989487287</c:v>
                </c:pt>
                <c:pt idx="9">
                  <c:v>0.70599999989487117</c:v>
                </c:pt>
                <c:pt idx="10">
                  <c:v>0.91299999989487191</c:v>
                </c:pt>
                <c:pt idx="11">
                  <c:v>1.1199999998948726</c:v>
                </c:pt>
                <c:pt idx="12">
                  <c:v>1.3289999998948723</c:v>
                </c:pt>
                <c:pt idx="13">
                  <c:v>1.5389999998948731</c:v>
                </c:pt>
                <c:pt idx="14">
                  <c:v>1.7499999998948716</c:v>
                </c:pt>
                <c:pt idx="15">
                  <c:v>1.9619999998948678</c:v>
                </c:pt>
                <c:pt idx="16">
                  <c:v>2.1749999998948688</c:v>
                </c:pt>
                <c:pt idx="17">
                  <c:v>2.3889999998948745</c:v>
                </c:pt>
                <c:pt idx="18">
                  <c:v>2.6039999998948709</c:v>
                </c:pt>
                <c:pt idx="19">
                  <c:v>2.8199999998948719</c:v>
                </c:pt>
                <c:pt idx="20">
                  <c:v>3.0369999998948707</c:v>
                </c:pt>
                <c:pt idx="21">
                  <c:v>3.2549999998948742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9B-423A-9AFE-85E3A5F6C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862912"/>
        <c:axId val="282863472"/>
      </c:scatterChart>
      <c:valAx>
        <c:axId val="282862912"/>
        <c:scaling>
          <c:orientation val="minMax"/>
          <c:max val="115"/>
          <c:min val="7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T (</a:t>
                </a:r>
                <a:r>
                  <a:rPr lang="en-US" sz="2000" b="1" baseline="30000">
                    <a:solidFill>
                      <a:schemeClr val="tx1"/>
                    </a:solidFill>
                  </a:rPr>
                  <a:t>o</a:t>
                </a:r>
                <a:r>
                  <a:rPr lang="en-US" sz="2000" b="1">
                    <a:solidFill>
                      <a:schemeClr val="tx1"/>
                    </a:solidFill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.5013953801965112"/>
              <c:y val="0.91638604371152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63472"/>
        <c:crossesAt val="-5"/>
        <c:crossBetween val="midCat"/>
        <c:majorUnit val="5"/>
      </c:valAx>
      <c:valAx>
        <c:axId val="2828634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H (kJ/mol)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62912"/>
        <c:crosses val="autoZero"/>
        <c:crossBetween val="midCat"/>
      </c:valAx>
      <c:spPr>
        <a:noFill/>
        <a:ln w="22225"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094840828063737"/>
          <c:y val="0.33511555338719579"/>
          <c:w val="0.16236954063919992"/>
          <c:h val="0.13661938402367135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5058152134653"/>
          <c:y val="4.8822750736073894E-2"/>
          <c:w val="0.84613100491733995"/>
          <c:h val="0.78074941629948413"/>
        </c:manualLayout>
      </c:layout>
      <c:scatterChart>
        <c:scatterStyle val="smoothMarker"/>
        <c:varyColors val="0"/>
        <c:ser>
          <c:idx val="1"/>
          <c:order val="0"/>
          <c:tx>
            <c:v>Vapor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29611789352019"/>
                  <c:y val="0.19051155009268783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2857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'NIST H Data'!$E$4:$E$27</c:f>
              <c:numCache>
                <c:formatCode>General</c:formatCode>
                <c:ptCount val="24"/>
                <c:pt idx="0">
                  <c:v>78</c:v>
                </c:pt>
                <c:pt idx="1">
                  <c:v>80</c:v>
                </c:pt>
                <c:pt idx="2">
                  <c:v>82</c:v>
                </c:pt>
                <c:pt idx="3">
                  <c:v>84</c:v>
                </c:pt>
                <c:pt idx="4">
                  <c:v>86</c:v>
                </c:pt>
                <c:pt idx="5">
                  <c:v>88</c:v>
                </c:pt>
                <c:pt idx="6">
                  <c:v>90</c:v>
                </c:pt>
                <c:pt idx="7">
                  <c:v>92</c:v>
                </c:pt>
                <c:pt idx="8">
                  <c:v>94</c:v>
                </c:pt>
                <c:pt idx="9">
                  <c:v>96</c:v>
                </c:pt>
                <c:pt idx="10">
                  <c:v>98</c:v>
                </c:pt>
                <c:pt idx="11">
                  <c:v>100</c:v>
                </c:pt>
                <c:pt idx="12">
                  <c:v>102</c:v>
                </c:pt>
                <c:pt idx="13">
                  <c:v>104</c:v>
                </c:pt>
                <c:pt idx="14">
                  <c:v>106</c:v>
                </c:pt>
                <c:pt idx="15">
                  <c:v>108</c:v>
                </c:pt>
                <c:pt idx="16">
                  <c:v>110</c:v>
                </c:pt>
                <c:pt idx="17">
                  <c:v>110.6</c:v>
                </c:pt>
                <c:pt idx="18">
                  <c:v>110.6</c:v>
                </c:pt>
                <c:pt idx="19">
                  <c:v>112</c:v>
                </c:pt>
                <c:pt idx="20">
                  <c:v>114</c:v>
                </c:pt>
                <c:pt idx="21">
                  <c:v>116</c:v>
                </c:pt>
                <c:pt idx="22">
                  <c:v>118</c:v>
                </c:pt>
                <c:pt idx="23">
                  <c:v>120</c:v>
                </c:pt>
              </c:numCache>
            </c:numRef>
          </c:xVal>
          <c:yVal>
            <c:numRef>
              <c:f>'NIST H Data'!$G$4:$G$27</c:f>
              <c:numCache>
                <c:formatCode>0.00</c:formatCode>
                <c:ptCount val="24"/>
                <c:pt idx="0">
                  <c:v>27.401200000013183</c:v>
                </c:pt>
                <c:pt idx="1">
                  <c:v>27.748700000013184</c:v>
                </c:pt>
                <c:pt idx="2">
                  <c:v>28.09760000001318</c:v>
                </c:pt>
                <c:pt idx="3">
                  <c:v>28.447800000013181</c:v>
                </c:pt>
                <c:pt idx="4">
                  <c:v>28.799300000013183</c:v>
                </c:pt>
                <c:pt idx="5">
                  <c:v>29.152200000013181</c:v>
                </c:pt>
                <c:pt idx="6">
                  <c:v>29.506400000013183</c:v>
                </c:pt>
                <c:pt idx="7">
                  <c:v>29.862000000013182</c:v>
                </c:pt>
                <c:pt idx="8">
                  <c:v>30.219000000013182</c:v>
                </c:pt>
                <c:pt idx="9">
                  <c:v>30.577300000013182</c:v>
                </c:pt>
                <c:pt idx="10">
                  <c:v>30.937000000013182</c:v>
                </c:pt>
                <c:pt idx="11">
                  <c:v>31.298000000013182</c:v>
                </c:pt>
                <c:pt idx="12">
                  <c:v>31.660500000013183</c:v>
                </c:pt>
                <c:pt idx="13">
                  <c:v>32.024300000013184</c:v>
                </c:pt>
                <c:pt idx="14">
                  <c:v>32.389510000013182</c:v>
                </c:pt>
                <c:pt idx="15">
                  <c:v>32.756120000013183</c:v>
                </c:pt>
                <c:pt idx="16">
                  <c:v>33.124120000013185</c:v>
                </c:pt>
                <c:pt idx="17">
                  <c:v>33.234000000000002</c:v>
                </c:pt>
                <c:pt idx="18">
                  <c:v>33.234000000000002</c:v>
                </c:pt>
                <c:pt idx="19">
                  <c:v>33.427999999999997</c:v>
                </c:pt>
                <c:pt idx="20">
                  <c:v>33.704999999999998</c:v>
                </c:pt>
                <c:pt idx="21">
                  <c:v>33.982999999999997</c:v>
                </c:pt>
                <c:pt idx="22">
                  <c:v>34.262999999999998</c:v>
                </c:pt>
                <c:pt idx="23">
                  <c:v>34.543999999999997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BF-45F6-8050-714089454212}"/>
            </c:ext>
          </c:extLst>
        </c:ser>
        <c:ser>
          <c:idx val="0"/>
          <c:order val="1"/>
          <c:tx>
            <c:v>Liquid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25400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147861012786248"/>
                  <c:y val="-1.3581619562754645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2857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'NIST H Data'!$E$4:$E$27</c:f>
              <c:numCache>
                <c:formatCode>General</c:formatCode>
                <c:ptCount val="24"/>
                <c:pt idx="0">
                  <c:v>78</c:v>
                </c:pt>
                <c:pt idx="1">
                  <c:v>80</c:v>
                </c:pt>
                <c:pt idx="2">
                  <c:v>82</c:v>
                </c:pt>
                <c:pt idx="3">
                  <c:v>84</c:v>
                </c:pt>
                <c:pt idx="4">
                  <c:v>86</c:v>
                </c:pt>
                <c:pt idx="5">
                  <c:v>88</c:v>
                </c:pt>
                <c:pt idx="6">
                  <c:v>90</c:v>
                </c:pt>
                <c:pt idx="7">
                  <c:v>92</c:v>
                </c:pt>
                <c:pt idx="8">
                  <c:v>94</c:v>
                </c:pt>
                <c:pt idx="9">
                  <c:v>96</c:v>
                </c:pt>
                <c:pt idx="10">
                  <c:v>98</c:v>
                </c:pt>
                <c:pt idx="11">
                  <c:v>100</c:v>
                </c:pt>
                <c:pt idx="12">
                  <c:v>102</c:v>
                </c:pt>
                <c:pt idx="13">
                  <c:v>104</c:v>
                </c:pt>
                <c:pt idx="14">
                  <c:v>106</c:v>
                </c:pt>
                <c:pt idx="15">
                  <c:v>108</c:v>
                </c:pt>
                <c:pt idx="16">
                  <c:v>110</c:v>
                </c:pt>
                <c:pt idx="17">
                  <c:v>110.6</c:v>
                </c:pt>
                <c:pt idx="18">
                  <c:v>110.6</c:v>
                </c:pt>
                <c:pt idx="19">
                  <c:v>112</c:v>
                </c:pt>
                <c:pt idx="20">
                  <c:v>114</c:v>
                </c:pt>
                <c:pt idx="21">
                  <c:v>116</c:v>
                </c:pt>
                <c:pt idx="22">
                  <c:v>118</c:v>
                </c:pt>
                <c:pt idx="23">
                  <c:v>120</c:v>
                </c:pt>
              </c:numCache>
            </c:numRef>
          </c:xVal>
          <c:yVal>
            <c:numRef>
              <c:f>'NIST H Data'!$F$4:$F$27</c:f>
              <c:numCache>
                <c:formatCode>0.00</c:formatCode>
                <c:ptCount val="24"/>
                <c:pt idx="0">
                  <c:v>-5.8327999999999998</c:v>
                </c:pt>
                <c:pt idx="1">
                  <c:v>-5.4852999999999996</c:v>
                </c:pt>
                <c:pt idx="2">
                  <c:v>-5.1364000000000001</c:v>
                </c:pt>
                <c:pt idx="3">
                  <c:v>-4.7862</c:v>
                </c:pt>
                <c:pt idx="4">
                  <c:v>-4.4347000000000003</c:v>
                </c:pt>
                <c:pt idx="5">
                  <c:v>-4.0818000000000003</c:v>
                </c:pt>
                <c:pt idx="6">
                  <c:v>-3.7275999999999998</c:v>
                </c:pt>
                <c:pt idx="7">
                  <c:v>-3.3719999999999999</c:v>
                </c:pt>
                <c:pt idx="8">
                  <c:v>-3.0150000000000001</c:v>
                </c:pt>
                <c:pt idx="9">
                  <c:v>-2.6566999999999998</c:v>
                </c:pt>
                <c:pt idx="10">
                  <c:v>-2.2970000000000002</c:v>
                </c:pt>
                <c:pt idx="11">
                  <c:v>-1.9359999999999999</c:v>
                </c:pt>
                <c:pt idx="12">
                  <c:v>-1.5734999999999999</c:v>
                </c:pt>
                <c:pt idx="13">
                  <c:v>-1.2097</c:v>
                </c:pt>
                <c:pt idx="14">
                  <c:v>-0.84448999999999996</c:v>
                </c:pt>
                <c:pt idx="15">
                  <c:v>-0.47788000000000003</c:v>
                </c:pt>
                <c:pt idx="16">
                  <c:v>-0.10988000000000001</c:v>
                </c:pt>
                <c:pt idx="17">
                  <c:v>-1.318E-11</c:v>
                </c:pt>
                <c:pt idx="18">
                  <c:v>-1.3180567748349858E-11</c:v>
                </c:pt>
                <c:pt idx="19">
                  <c:v>0.19399999998681494</c:v>
                </c:pt>
                <c:pt idx="20">
                  <c:v>0.47099999998681596</c:v>
                </c:pt>
                <c:pt idx="21">
                  <c:v>0.74899999998681466</c:v>
                </c:pt>
                <c:pt idx="22">
                  <c:v>1.0289999999868158</c:v>
                </c:pt>
                <c:pt idx="23">
                  <c:v>1.3099999999868146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BF-45F6-8050-714089454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864592"/>
        <c:axId val="282865712"/>
      </c:scatterChart>
      <c:valAx>
        <c:axId val="282864592"/>
        <c:scaling>
          <c:orientation val="minMax"/>
          <c:max val="125"/>
          <c:min val="75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T (</a:t>
                </a:r>
                <a:r>
                  <a:rPr lang="en-US" sz="2000" b="1" baseline="30000">
                    <a:solidFill>
                      <a:schemeClr val="tx1"/>
                    </a:solidFill>
                  </a:rPr>
                  <a:t>o</a:t>
                </a:r>
                <a:r>
                  <a:rPr lang="en-US" sz="2000" b="1">
                    <a:solidFill>
                      <a:schemeClr val="tx1"/>
                    </a:solidFill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.5013953801965112"/>
              <c:y val="0.91638604371152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65712"/>
        <c:crossesAt val="-10"/>
        <c:crossBetween val="midCat"/>
        <c:majorUnit val="5"/>
      </c:valAx>
      <c:valAx>
        <c:axId val="282865712"/>
        <c:scaling>
          <c:orientation val="minMax"/>
          <c:max val="4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H (kJ/mol)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64592"/>
        <c:crosses val="autoZero"/>
        <c:crossBetween val="midCat"/>
      </c:valAx>
      <c:spPr>
        <a:noFill/>
        <a:ln w="22225"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475567434804594"/>
          <c:y val="0.34301184275828206"/>
          <c:w val="0.15771332803583038"/>
          <c:h val="0.14273995561214653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6" workbookViewId="0"/>
  </sheetViews>
  <pageMargins left="0.7" right="0.7" top="0.75" bottom="0.75" header="0.3" footer="0.3"/>
  <pageSetup orientation="landscape" verticalDpi="36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6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2</xdr:row>
      <xdr:rowOff>309562</xdr:rowOff>
    </xdr:from>
    <xdr:to>
      <xdr:col>4</xdr:col>
      <xdr:colOff>500062</xdr:colOff>
      <xdr:row>3</xdr:row>
      <xdr:rowOff>226218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988719" y="871537"/>
          <a:ext cx="369093" cy="24050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4E5042D-B5F1-E623-EB22-89CA3FA2E4C7}"/>
            </a:ext>
          </a:extLst>
        </xdr:cNvPr>
        <xdr:cNvCxnSpPr/>
      </xdr:nvCxnSpPr>
      <xdr:spPr>
        <a:xfrm>
          <a:off x="2626179" y="1973036"/>
          <a:ext cx="2231571" cy="0"/>
        </a:xfrm>
        <a:prstGeom prst="straightConnector1">
          <a:avLst/>
        </a:prstGeom>
        <a:ln w="38100">
          <a:solidFill>
            <a:srgbClr val="0070C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2722</xdr:rowOff>
    </xdr:from>
    <xdr:to>
      <xdr:col>7</xdr:col>
      <xdr:colOff>0</xdr:colOff>
      <xdr:row>10</xdr:row>
      <xdr:rowOff>2722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F3B8E00-E5F0-4377-88E5-F7C951ABE951}"/>
            </a:ext>
          </a:extLst>
        </xdr:cNvPr>
        <xdr:cNvCxnSpPr/>
      </xdr:nvCxnSpPr>
      <xdr:spPr>
        <a:xfrm>
          <a:off x="5973536" y="3268436"/>
          <a:ext cx="2231571" cy="0"/>
        </a:xfrm>
        <a:prstGeom prst="straightConnector1">
          <a:avLst/>
        </a:prstGeom>
        <a:ln w="38100">
          <a:solidFill>
            <a:srgbClr val="0070C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</xdr:row>
      <xdr:rowOff>5443</xdr:rowOff>
    </xdr:from>
    <xdr:to>
      <xdr:col>7</xdr:col>
      <xdr:colOff>0</xdr:colOff>
      <xdr:row>2</xdr:row>
      <xdr:rowOff>5443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D6FDFA6-1113-474C-BC90-ED7AC466CB65}"/>
            </a:ext>
          </a:extLst>
        </xdr:cNvPr>
        <xdr:cNvCxnSpPr/>
      </xdr:nvCxnSpPr>
      <xdr:spPr>
        <a:xfrm>
          <a:off x="5973536" y="672193"/>
          <a:ext cx="2231571" cy="0"/>
        </a:xfrm>
        <a:prstGeom prst="straightConnector1">
          <a:avLst/>
        </a:prstGeom>
        <a:ln w="3810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2</xdr:row>
      <xdr:rowOff>309562</xdr:rowOff>
    </xdr:from>
    <xdr:to>
      <xdr:col>4</xdr:col>
      <xdr:colOff>500062</xdr:colOff>
      <xdr:row>3</xdr:row>
      <xdr:rowOff>226218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CF8E78B-3F16-4819-838A-7D7FB9DA44F3}"/>
            </a:ext>
          </a:extLst>
        </xdr:cNvPr>
        <xdr:cNvCxnSpPr/>
      </xdr:nvCxnSpPr>
      <xdr:spPr>
        <a:xfrm>
          <a:off x="5322094" y="957262"/>
          <a:ext cx="369093" cy="23098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showGridLines="0" tabSelected="1" zoomScale="80" zoomScaleNormal="80" workbookViewId="0"/>
  </sheetViews>
  <sheetFormatPr defaultRowHeight="15" x14ac:dyDescent="0.25"/>
  <cols>
    <col min="1" max="1" width="22.7109375" customWidth="1"/>
    <col min="2" max="7" width="16.7109375" customWidth="1"/>
    <col min="8" max="8" width="22.7109375" customWidth="1"/>
    <col min="9" max="20" width="16.7109375" customWidth="1"/>
  </cols>
  <sheetData>
    <row r="1" spans="1:19" ht="27.75" thickTop="1" thickBot="1" x14ac:dyDescent="0.45">
      <c r="A1" s="8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9" t="s">
        <v>52</v>
      </c>
      <c r="P1" s="80"/>
      <c r="Q1" s="81" t="s">
        <v>53</v>
      </c>
    </row>
    <row r="2" spans="1:19" ht="24.75" thickTop="1" thickBot="1" x14ac:dyDescent="0.4">
      <c r="A2" s="3"/>
      <c r="B2" s="4"/>
      <c r="C2" s="85"/>
      <c r="D2" s="6"/>
      <c r="E2" s="4"/>
      <c r="F2" s="3"/>
      <c r="G2" s="3"/>
      <c r="H2" s="103" t="s">
        <v>64</v>
      </c>
      <c r="I2" s="104">
        <v>66.666666666666657</v>
      </c>
      <c r="K2" s="118" t="s">
        <v>7</v>
      </c>
      <c r="L2" s="119"/>
      <c r="M2" s="3" t="s">
        <v>75</v>
      </c>
      <c r="N2" s="23"/>
      <c r="O2" s="82" t="s">
        <v>54</v>
      </c>
      <c r="P2" s="83"/>
      <c r="Q2" s="84" t="s">
        <v>55</v>
      </c>
    </row>
    <row r="3" spans="1:19" ht="25.5" thickTop="1" thickBot="1" x14ac:dyDescent="0.5">
      <c r="A3" s="5"/>
      <c r="B3" s="6"/>
      <c r="C3" s="7" t="s">
        <v>61</v>
      </c>
      <c r="D3" s="8">
        <f>+G19-D19</f>
        <v>2316.6446204608578</v>
      </c>
      <c r="E3" s="3"/>
      <c r="F3" s="13"/>
      <c r="G3" s="117"/>
      <c r="H3" s="105" t="s">
        <v>65</v>
      </c>
      <c r="I3" s="106">
        <v>0.46733394145099055</v>
      </c>
      <c r="K3" s="11" t="s">
        <v>8</v>
      </c>
      <c r="L3" s="109">
        <f>+B5-I2-I9</f>
        <v>0</v>
      </c>
      <c r="M3" s="3" t="s">
        <v>76</v>
      </c>
      <c r="N3" s="3"/>
      <c r="O3" s="3"/>
      <c r="P3" s="3"/>
      <c r="Q3" s="3"/>
    </row>
    <row r="4" spans="1:19" ht="25.5" thickTop="1" thickBot="1" x14ac:dyDescent="0.5">
      <c r="C4" s="3"/>
      <c r="D4" s="3"/>
      <c r="E4" s="3"/>
      <c r="F4" s="13"/>
      <c r="G4" s="3"/>
      <c r="H4" s="107" t="s">
        <v>66</v>
      </c>
      <c r="I4" s="108">
        <v>0.5326660585490095</v>
      </c>
      <c r="K4" s="11" t="s">
        <v>9</v>
      </c>
      <c r="L4" s="109">
        <f>+B5*B6-I2*I3-I9*I10</f>
        <v>2.9935934975355849E-7</v>
      </c>
      <c r="M4" s="3" t="s">
        <v>79</v>
      </c>
      <c r="O4" s="111" t="s">
        <v>71</v>
      </c>
      <c r="P4" s="3"/>
      <c r="Q4" s="3"/>
    </row>
    <row r="5" spans="1:19" ht="25.5" thickTop="1" thickBot="1" x14ac:dyDescent="0.5">
      <c r="A5" s="93" t="s">
        <v>56</v>
      </c>
      <c r="B5" s="94">
        <v>100</v>
      </c>
      <c r="C5" s="3"/>
      <c r="D5" s="3"/>
      <c r="E5" s="89"/>
      <c r="F5" s="90"/>
      <c r="G5" s="5"/>
      <c r="K5" s="11" t="s">
        <v>10</v>
      </c>
      <c r="L5" s="109">
        <f>+I3-I6*I10</f>
        <v>4.3076290312527021E-9</v>
      </c>
      <c r="M5" s="3" t="s">
        <v>80</v>
      </c>
      <c r="O5" s="112" t="s">
        <v>72</v>
      </c>
      <c r="Q5" s="3"/>
    </row>
    <row r="6" spans="1:19" ht="25.5" thickTop="1" thickBot="1" x14ac:dyDescent="0.5">
      <c r="A6" s="95" t="s">
        <v>57</v>
      </c>
      <c r="B6" s="96">
        <v>0.4</v>
      </c>
      <c r="C6" s="3"/>
      <c r="D6" s="3"/>
      <c r="E6" s="101" t="s">
        <v>62</v>
      </c>
      <c r="F6" s="102">
        <v>99.684220653851284</v>
      </c>
      <c r="H6" s="15" t="s">
        <v>11</v>
      </c>
      <c r="I6" s="16">
        <f>10^(B27-C27/(F6+D27))/F7</f>
        <v>1.7613169414719581</v>
      </c>
      <c r="K6" s="11" t="s">
        <v>12</v>
      </c>
      <c r="L6" s="109">
        <f>+(1-I3)-I7*(1-I10)</f>
        <v>-2.6923082652174912E-9</v>
      </c>
      <c r="M6" s="3" t="s">
        <v>81</v>
      </c>
      <c r="O6" s="113" t="s">
        <v>73</v>
      </c>
      <c r="Q6" s="3"/>
    </row>
    <row r="7" spans="1:19" ht="25.5" thickTop="1" thickBot="1" x14ac:dyDescent="0.5">
      <c r="A7" s="95" t="s">
        <v>58</v>
      </c>
      <c r="B7" s="96">
        <v>0.6</v>
      </c>
      <c r="C7" s="115"/>
      <c r="D7" s="116"/>
      <c r="E7" s="98" t="s">
        <v>63</v>
      </c>
      <c r="F7" s="100">
        <v>760</v>
      </c>
      <c r="H7" s="17" t="s">
        <v>13</v>
      </c>
      <c r="I7" s="18">
        <f>10^(B28-C28/(F6+D28))/F7</f>
        <v>0.72504333880201866</v>
      </c>
      <c r="K7" s="11" t="s">
        <v>14</v>
      </c>
      <c r="L7" s="109">
        <f>1-I3-I4</f>
        <v>0</v>
      </c>
      <c r="M7" s="3" t="s">
        <v>77</v>
      </c>
      <c r="O7" s="114" t="s">
        <v>74</v>
      </c>
      <c r="P7" s="3"/>
      <c r="Q7" s="3"/>
      <c r="R7" s="73"/>
    </row>
    <row r="8" spans="1:19" ht="25.5" thickTop="1" thickBot="1" x14ac:dyDescent="0.5">
      <c r="A8" s="95" t="s">
        <v>59</v>
      </c>
      <c r="B8" s="97">
        <v>88</v>
      </c>
      <c r="C8" s="3"/>
      <c r="D8" s="3"/>
      <c r="E8" s="91"/>
      <c r="F8" s="92"/>
      <c r="G8" s="3"/>
      <c r="H8" s="6"/>
      <c r="I8" s="3"/>
      <c r="K8" s="11" t="s">
        <v>15</v>
      </c>
      <c r="L8" s="109">
        <f>1-I10-I11</f>
        <v>1.2212453270876722E-15</v>
      </c>
      <c r="M8" s="3" t="s">
        <v>78</v>
      </c>
      <c r="P8" s="3"/>
      <c r="Q8" s="3"/>
      <c r="R8" s="73"/>
    </row>
    <row r="9" spans="1:19" ht="25.5" thickTop="1" thickBot="1" x14ac:dyDescent="0.5">
      <c r="A9" s="98" t="s">
        <v>60</v>
      </c>
      <c r="B9" s="99">
        <v>760</v>
      </c>
      <c r="C9" s="3"/>
      <c r="D9" s="3"/>
      <c r="E9" s="3"/>
      <c r="F9" s="19"/>
      <c r="G9" s="3"/>
      <c r="H9" s="103" t="s">
        <v>67</v>
      </c>
      <c r="I9" s="104">
        <v>33.333333333333336</v>
      </c>
      <c r="J9" s="3"/>
      <c r="K9" s="14" t="s">
        <v>16</v>
      </c>
      <c r="L9" s="110">
        <f>+I2-2*I9</f>
        <v>0</v>
      </c>
      <c r="M9" s="3" t="s">
        <v>82</v>
      </c>
      <c r="P9" s="3"/>
      <c r="Q9" s="3"/>
    </row>
    <row r="10" spans="1:19" ht="24.75" thickTop="1" x14ac:dyDescent="0.45">
      <c r="A10" s="5"/>
      <c r="B10" s="20"/>
      <c r="C10" s="3"/>
      <c r="D10" s="3"/>
      <c r="E10" s="3"/>
      <c r="F10" s="19"/>
      <c r="G10" s="3"/>
      <c r="H10" s="105" t="s">
        <v>68</v>
      </c>
      <c r="I10" s="106">
        <v>0.26533210811723856</v>
      </c>
      <c r="J10" s="3"/>
      <c r="K10" s="3"/>
      <c r="L10" s="5"/>
      <c r="M10" s="12"/>
      <c r="R10" s="3"/>
      <c r="S10" s="3"/>
    </row>
    <row r="11" spans="1:19" ht="24.75" thickBot="1" x14ac:dyDescent="0.5">
      <c r="A11" s="5"/>
      <c r="B11" s="20"/>
      <c r="C11" s="3"/>
      <c r="D11" s="3"/>
      <c r="E11" s="3"/>
      <c r="F11" s="3"/>
      <c r="G11" s="117"/>
      <c r="H11" s="107" t="s">
        <v>69</v>
      </c>
      <c r="I11" s="108">
        <v>0.73466789188276016</v>
      </c>
      <c r="J11" s="3"/>
      <c r="K11" s="3"/>
      <c r="L11" s="3"/>
      <c r="M11" s="3"/>
      <c r="N11" s="3"/>
      <c r="R11" s="72"/>
      <c r="S11" s="3"/>
    </row>
    <row r="12" spans="1:19" ht="22.5" thickTop="1" thickBot="1" x14ac:dyDescent="0.4">
      <c r="A12" s="3"/>
      <c r="B12" s="3"/>
      <c r="C12" s="3"/>
      <c r="D12" s="3"/>
      <c r="E12" s="3"/>
      <c r="F12" s="3"/>
      <c r="G12" s="3"/>
      <c r="H12" s="23"/>
      <c r="I12" s="23"/>
      <c r="J12" s="5"/>
      <c r="K12" s="24"/>
      <c r="L12" s="3"/>
      <c r="M12" s="3"/>
      <c r="N12" s="3"/>
      <c r="O12" s="3"/>
      <c r="P12" s="3"/>
      <c r="Q12" s="3"/>
      <c r="R12" s="3"/>
      <c r="S12" s="3"/>
    </row>
    <row r="13" spans="1:19" ht="22.5" thickTop="1" thickBot="1" x14ac:dyDescent="0.4">
      <c r="A13" s="25" t="s">
        <v>50</v>
      </c>
      <c r="B13" s="26"/>
      <c r="C13" s="26"/>
      <c r="D13" s="26"/>
      <c r="E13" s="26"/>
      <c r="F13" s="26"/>
      <c r="G13" s="27"/>
      <c r="H13" s="3"/>
      <c r="I13" s="120" t="s">
        <v>51</v>
      </c>
      <c r="J13" s="121"/>
      <c r="K13" s="121"/>
      <c r="L13" s="121"/>
      <c r="M13" s="121"/>
      <c r="N13" s="122"/>
      <c r="O13" s="3"/>
      <c r="P13" s="3"/>
      <c r="Q13" s="3"/>
      <c r="R13" s="3"/>
      <c r="S13" s="3"/>
    </row>
    <row r="14" spans="1:19" ht="24.75" thickTop="1" x14ac:dyDescent="0.45">
      <c r="A14" s="28" t="s">
        <v>17</v>
      </c>
      <c r="B14" s="29" t="s">
        <v>18</v>
      </c>
      <c r="C14" s="29" t="s">
        <v>19</v>
      </c>
      <c r="D14" s="29" t="s">
        <v>20</v>
      </c>
      <c r="E14" s="29" t="s">
        <v>21</v>
      </c>
      <c r="F14" s="29" t="s">
        <v>22</v>
      </c>
      <c r="G14" s="30" t="s">
        <v>23</v>
      </c>
      <c r="H14" s="3"/>
      <c r="I14" s="74"/>
      <c r="J14" s="123" t="s">
        <v>48</v>
      </c>
      <c r="K14" s="123"/>
      <c r="L14" s="121" t="s">
        <v>49</v>
      </c>
      <c r="M14" s="121"/>
      <c r="N14" s="78"/>
      <c r="O14" s="3"/>
      <c r="P14" s="3"/>
      <c r="Q14" s="3"/>
      <c r="R14" s="3"/>
      <c r="S14" s="3"/>
    </row>
    <row r="15" spans="1:19" ht="21" x14ac:dyDescent="0.35">
      <c r="A15" s="31" t="s">
        <v>26</v>
      </c>
      <c r="B15" s="32">
        <f>+B5*B6</f>
        <v>40</v>
      </c>
      <c r="C15" s="32">
        <f>+J16*B8+K16</f>
        <v>0.66230000000000011</v>
      </c>
      <c r="D15" s="32">
        <f>+B15*C15</f>
        <v>26.492000000000004</v>
      </c>
      <c r="E15" s="32">
        <f>+$I$9*I10</f>
        <v>8.8444036039079528</v>
      </c>
      <c r="F15" s="32">
        <f>+J16*F6+K16</f>
        <v>1.847079974300522</v>
      </c>
      <c r="G15" s="33">
        <f>+E15*F15</f>
        <v>16.336320781409746</v>
      </c>
      <c r="H15" s="3"/>
      <c r="I15" s="49"/>
      <c r="J15" s="50" t="s">
        <v>46</v>
      </c>
      <c r="K15" s="50" t="s">
        <v>47</v>
      </c>
      <c r="L15" s="50" t="s">
        <v>46</v>
      </c>
      <c r="M15" s="50" t="s">
        <v>47</v>
      </c>
      <c r="N15" s="56"/>
      <c r="O15" s="3"/>
      <c r="P15" s="3"/>
      <c r="Q15" s="3"/>
      <c r="R15" s="3"/>
      <c r="S15" s="3"/>
    </row>
    <row r="16" spans="1:19" ht="21" x14ac:dyDescent="0.35">
      <c r="A16" s="31" t="s">
        <v>27</v>
      </c>
      <c r="B16" s="32">
        <f>+B5*B7</f>
        <v>60</v>
      </c>
      <c r="C16" s="32">
        <f>+J17*B8+K17</f>
        <v>-4.0553999999999988</v>
      </c>
      <c r="D16" s="32">
        <f>+B16*C16</f>
        <v>-243.32399999999993</v>
      </c>
      <c r="E16" s="32">
        <f>+$I$9*I11</f>
        <v>24.48892972942534</v>
      </c>
      <c r="F16" s="32">
        <f>+J17*F6+K17</f>
        <v>-2.0141666517721788</v>
      </c>
      <c r="G16" s="33">
        <f t="shared" ref="G16" si="0">+E16*F16</f>
        <v>-49.324785598600805</v>
      </c>
      <c r="H16" s="34"/>
      <c r="I16" s="49" t="s">
        <v>24</v>
      </c>
      <c r="J16" s="50">
        <v>0.1014</v>
      </c>
      <c r="K16" s="50">
        <v>-8.2608999999999995</v>
      </c>
      <c r="L16" s="50">
        <v>0.1072</v>
      </c>
      <c r="M16" s="55">
        <v>22.186</v>
      </c>
      <c r="N16" s="56"/>
      <c r="O16" s="3"/>
      <c r="P16" s="3"/>
      <c r="Q16" s="3"/>
    </row>
    <row r="17" spans="1:17" ht="21.75" thickBot="1" x14ac:dyDescent="0.4">
      <c r="A17" s="31" t="s">
        <v>28</v>
      </c>
      <c r="B17" s="35" t="s">
        <v>29</v>
      </c>
      <c r="C17" s="35" t="s">
        <v>29</v>
      </c>
      <c r="D17" s="35" t="s">
        <v>29</v>
      </c>
      <c r="E17" s="32">
        <f>+$I$2*I3</f>
        <v>31.155596096732697</v>
      </c>
      <c r="F17" s="32">
        <f>+L16*F6+M16</f>
        <v>32.872148454092859</v>
      </c>
      <c r="G17" s="33">
        <f>+E17*F17</f>
        <v>1024.1513800675532</v>
      </c>
      <c r="H17" s="4"/>
      <c r="I17" s="75" t="s">
        <v>25</v>
      </c>
      <c r="J17" s="76">
        <v>0.17469999999999999</v>
      </c>
      <c r="K17" s="76">
        <v>-19.428999999999998</v>
      </c>
      <c r="L17" s="76">
        <v>0.17469999999999999</v>
      </c>
      <c r="M17" s="76">
        <v>13.805</v>
      </c>
      <c r="N17" s="77"/>
      <c r="O17" s="3"/>
      <c r="P17" s="3"/>
      <c r="Q17" s="3"/>
    </row>
    <row r="18" spans="1:17" ht="22.5" thickTop="1" thickBot="1" x14ac:dyDescent="0.4">
      <c r="A18" s="36" t="s">
        <v>30</v>
      </c>
      <c r="B18" s="37" t="s">
        <v>29</v>
      </c>
      <c r="C18" s="37" t="s">
        <v>29</v>
      </c>
      <c r="D18" s="37" t="s">
        <v>29</v>
      </c>
      <c r="E18" s="38">
        <f>+$I$2*I4</f>
        <v>35.511070569933963</v>
      </c>
      <c r="F18" s="38">
        <f>+L17*F6+M17</f>
        <v>31.219833348227819</v>
      </c>
      <c r="G18" s="39">
        <f>+E18*F18</f>
        <v>1108.6497052104958</v>
      </c>
      <c r="H18" s="34"/>
      <c r="O18" s="3"/>
      <c r="P18" s="3"/>
      <c r="Q18" s="3"/>
    </row>
    <row r="19" spans="1:17" ht="21.75" thickBot="1" x14ac:dyDescent="0.4">
      <c r="A19" s="40" t="s">
        <v>31</v>
      </c>
      <c r="B19" s="41"/>
      <c r="C19" s="41"/>
      <c r="D19" s="42">
        <f>+SUM(D15:D18)</f>
        <v>-216.83199999999994</v>
      </c>
      <c r="E19" s="41"/>
      <c r="F19" s="41"/>
      <c r="G19" s="43">
        <f>+SUM(G15:G18)</f>
        <v>2099.8126204608579</v>
      </c>
      <c r="H19" s="3"/>
      <c r="O19" s="3"/>
      <c r="P19" s="3"/>
      <c r="Q19" s="3"/>
    </row>
    <row r="20" spans="1:17" ht="21.75" thickTop="1" x14ac:dyDescent="0.35">
      <c r="A20" s="4"/>
      <c r="B20" s="4"/>
      <c r="C20" s="4"/>
      <c r="D20" s="34"/>
      <c r="E20" s="4"/>
      <c r="F20" s="4"/>
      <c r="G20" s="34"/>
      <c r="H20" s="3"/>
      <c r="I20" s="4"/>
      <c r="J20" s="44"/>
      <c r="K20" s="44"/>
      <c r="L20" s="4"/>
      <c r="M20" s="44"/>
      <c r="N20" s="44"/>
      <c r="O20" s="3"/>
      <c r="P20" s="3"/>
      <c r="Q20" s="3"/>
    </row>
    <row r="21" spans="1:17" ht="24" x14ac:dyDescent="0.45">
      <c r="A21" s="6" t="s">
        <v>83</v>
      </c>
      <c r="B21" s="6"/>
      <c r="C21" s="6"/>
      <c r="D21" s="12"/>
      <c r="E21" s="6"/>
      <c r="F21" s="6"/>
      <c r="G21" s="12"/>
      <c r="H21" s="6"/>
      <c r="I21" s="6"/>
      <c r="J21" s="24"/>
      <c r="K21" s="24"/>
      <c r="L21" s="6"/>
      <c r="M21" s="24"/>
      <c r="N21" s="24"/>
    </row>
    <row r="22" spans="1:17" ht="21" x14ac:dyDescent="0.35">
      <c r="A22" s="6" t="s">
        <v>70</v>
      </c>
      <c r="B22" s="6"/>
      <c r="C22" s="6"/>
      <c r="D22" s="12"/>
      <c r="E22" s="6"/>
      <c r="F22" s="6"/>
      <c r="G22" s="12"/>
      <c r="H22" s="6"/>
      <c r="I22" s="6"/>
      <c r="J22" s="24"/>
      <c r="K22" s="24"/>
      <c r="L22" s="6"/>
      <c r="M22" s="24"/>
      <c r="N22" s="24"/>
    </row>
    <row r="23" spans="1:17" ht="21" x14ac:dyDescent="0.35">
      <c r="A23" s="6"/>
      <c r="B23" s="6"/>
      <c r="C23" s="6"/>
      <c r="D23" s="12"/>
      <c r="E23" s="6"/>
      <c r="F23" s="6"/>
      <c r="G23" s="12"/>
      <c r="H23" s="6"/>
      <c r="I23" s="6"/>
      <c r="J23" s="24"/>
      <c r="K23" s="24"/>
      <c r="L23" s="6"/>
      <c r="M23" s="24"/>
      <c r="N23" s="24"/>
      <c r="O23" s="6"/>
      <c r="P23" s="3"/>
      <c r="Q23" s="3"/>
    </row>
    <row r="24" spans="1:17" ht="21.75" thickBo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  <c r="L24" s="3"/>
      <c r="M24" s="3"/>
      <c r="N24" s="3"/>
      <c r="O24" s="3"/>
      <c r="P24" s="3"/>
      <c r="Q24" s="3"/>
    </row>
    <row r="25" spans="1:17" ht="25.5" thickTop="1" x14ac:dyDescent="0.45">
      <c r="A25" s="45"/>
      <c r="B25" s="120" t="s">
        <v>32</v>
      </c>
      <c r="C25" s="121"/>
      <c r="D25" s="122"/>
      <c r="E25" s="121" t="s">
        <v>33</v>
      </c>
      <c r="F25" s="121"/>
      <c r="G25" s="121"/>
      <c r="H25" s="121"/>
      <c r="I25" s="120" t="s">
        <v>34</v>
      </c>
      <c r="J25" s="122"/>
      <c r="K25" s="46" t="s">
        <v>35</v>
      </c>
      <c r="L25" s="46" t="s">
        <v>36</v>
      </c>
      <c r="M25" s="46" t="s">
        <v>37</v>
      </c>
      <c r="N25" s="46" t="s">
        <v>38</v>
      </c>
      <c r="O25" s="47" t="s">
        <v>39</v>
      </c>
    </row>
    <row r="26" spans="1:17" ht="21" x14ac:dyDescent="0.35">
      <c r="A26" s="48"/>
      <c r="B26" s="49" t="s">
        <v>40</v>
      </c>
      <c r="C26" s="50" t="s">
        <v>24</v>
      </c>
      <c r="D26" s="51" t="s">
        <v>41</v>
      </c>
      <c r="E26" s="50" t="s">
        <v>42</v>
      </c>
      <c r="F26" s="50" t="s">
        <v>43</v>
      </c>
      <c r="G26" s="50" t="s">
        <v>44</v>
      </c>
      <c r="H26" s="50" t="s">
        <v>45</v>
      </c>
      <c r="I26" s="49" t="s">
        <v>42</v>
      </c>
      <c r="J26" s="51" t="s">
        <v>43</v>
      </c>
      <c r="K26" s="50"/>
      <c r="L26" s="50"/>
      <c r="M26" s="50"/>
      <c r="N26" s="52"/>
      <c r="O26" s="53"/>
    </row>
    <row r="27" spans="1:17" ht="21" x14ac:dyDescent="0.35">
      <c r="A27" s="48" t="s">
        <v>0</v>
      </c>
      <c r="B27" s="54">
        <v>6.8927199999999997</v>
      </c>
      <c r="C27" s="55">
        <v>1203.5309999999999</v>
      </c>
      <c r="D27" s="56">
        <v>219.88800000000001</v>
      </c>
      <c r="E27" s="57">
        <v>7.4060000000000001E-2</v>
      </c>
      <c r="F27" s="57">
        <v>3.2949999999999999E-4</v>
      </c>
      <c r="G27" s="57">
        <v>-2.5199999999999998E-7</v>
      </c>
      <c r="H27" s="57">
        <v>7.7569999999999997E-11</v>
      </c>
      <c r="I27" s="58">
        <v>0.1265</v>
      </c>
      <c r="J27" s="59">
        <v>2.34E-4</v>
      </c>
      <c r="K27" s="60">
        <v>80.099999999999994</v>
      </c>
      <c r="L27" s="55">
        <v>30.765000000000001</v>
      </c>
      <c r="M27" s="60">
        <v>78.11</v>
      </c>
      <c r="N27" s="50">
        <v>879</v>
      </c>
      <c r="O27" s="61">
        <f>+M27/N27</f>
        <v>8.8862343572241181E-2</v>
      </c>
    </row>
    <row r="28" spans="1:17" ht="21.75" thickBot="1" x14ac:dyDescent="0.4">
      <c r="A28" s="62" t="s">
        <v>1</v>
      </c>
      <c r="B28" s="63">
        <v>6.9580500000000001</v>
      </c>
      <c r="C28" s="64">
        <v>1346.7729999999999</v>
      </c>
      <c r="D28" s="65">
        <v>219.69300000000001</v>
      </c>
      <c r="E28" s="66">
        <v>9.418E-2</v>
      </c>
      <c r="F28" s="66">
        <v>3.8000000000000002E-4</v>
      </c>
      <c r="G28" s="66">
        <v>-2.7860000000000002E-7</v>
      </c>
      <c r="H28" s="66">
        <v>8.0329999999999996E-11</v>
      </c>
      <c r="I28" s="67">
        <v>0.14879999999999999</v>
      </c>
      <c r="J28" s="68">
        <v>3.2400000000000001E-4</v>
      </c>
      <c r="K28" s="69">
        <v>110.62</v>
      </c>
      <c r="L28" s="64">
        <v>33.47</v>
      </c>
      <c r="M28" s="69">
        <v>92.13</v>
      </c>
      <c r="N28" s="70">
        <v>866</v>
      </c>
      <c r="O28" s="71">
        <f>+M28/N28</f>
        <v>0.10638568129330253</v>
      </c>
    </row>
    <row r="29" spans="1:17" ht="21.75" thickTop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1" spans="1:17" ht="21" x14ac:dyDescent="0.35">
      <c r="A31" s="6"/>
      <c r="B31" s="3"/>
      <c r="C31" s="3"/>
      <c r="D31" s="3"/>
      <c r="E31" s="3"/>
      <c r="F31" s="3"/>
      <c r="G31" s="87"/>
    </row>
    <row r="32" spans="1:17" ht="21" x14ac:dyDescent="0.35">
      <c r="A32" s="4"/>
      <c r="B32" s="4"/>
      <c r="C32" s="4"/>
      <c r="D32" s="4"/>
      <c r="E32" s="4"/>
      <c r="F32" s="4"/>
      <c r="G32" s="4"/>
    </row>
    <row r="33" spans="1:7" ht="21" x14ac:dyDescent="0.35">
      <c r="A33" s="34"/>
      <c r="B33" s="34"/>
      <c r="C33" s="34"/>
      <c r="D33" s="34"/>
      <c r="E33" s="34"/>
      <c r="F33" s="34"/>
      <c r="G33" s="34"/>
    </row>
    <row r="34" spans="1:7" ht="21" x14ac:dyDescent="0.35">
      <c r="A34" s="34"/>
      <c r="B34" s="34"/>
      <c r="C34" s="34"/>
      <c r="D34" s="34"/>
      <c r="E34" s="34"/>
      <c r="F34" s="34"/>
      <c r="G34" s="34"/>
    </row>
    <row r="35" spans="1:7" ht="21" x14ac:dyDescent="0.35">
      <c r="A35" s="34"/>
      <c r="B35" s="88"/>
      <c r="C35" s="88"/>
      <c r="D35" s="88"/>
      <c r="E35" s="34"/>
      <c r="F35" s="34"/>
      <c r="G35" s="34"/>
    </row>
    <row r="36" spans="1:7" ht="21" x14ac:dyDescent="0.35">
      <c r="A36" s="34"/>
      <c r="B36" s="88"/>
      <c r="C36" s="88"/>
      <c r="D36" s="88"/>
      <c r="E36" s="34"/>
      <c r="F36" s="34"/>
      <c r="G36" s="34"/>
    </row>
    <row r="37" spans="1:7" ht="21" x14ac:dyDescent="0.35">
      <c r="A37" s="4"/>
      <c r="B37" s="4"/>
      <c r="C37" s="4"/>
      <c r="D37" s="34"/>
      <c r="E37" s="4"/>
      <c r="F37" s="4"/>
      <c r="G37" s="34"/>
    </row>
  </sheetData>
  <mergeCells count="7">
    <mergeCell ref="K2:L2"/>
    <mergeCell ref="I13:N13"/>
    <mergeCell ref="B25:D25"/>
    <mergeCell ref="E25:H25"/>
    <mergeCell ref="I25:J25"/>
    <mergeCell ref="J14:K14"/>
    <mergeCell ref="L14:M14"/>
  </mergeCells>
  <pageMargins left="0.7" right="0.7" top="0.75" bottom="0.75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showGridLines="0" zoomScale="130" zoomScaleNormal="130" workbookViewId="0">
      <selection activeCell="H10" sqref="H10"/>
    </sheetView>
  </sheetViews>
  <sheetFormatPr defaultRowHeight="15" x14ac:dyDescent="0.25"/>
  <cols>
    <col min="1" max="3" width="14.7109375" style="2" customWidth="1"/>
    <col min="4" max="4" width="14.7109375" customWidth="1"/>
    <col min="5" max="7" width="14.7109375" style="2" customWidth="1"/>
  </cols>
  <sheetData>
    <row r="1" spans="1:7" x14ac:dyDescent="0.25">
      <c r="A1" s="125" t="s">
        <v>5</v>
      </c>
      <c r="B1" s="125"/>
      <c r="C1" s="125"/>
      <c r="D1" s="125"/>
      <c r="E1" s="125"/>
      <c r="F1" s="125"/>
      <c r="G1" s="125"/>
    </row>
    <row r="2" spans="1:7" ht="15.75" thickBot="1" x14ac:dyDescent="0.3">
      <c r="A2" s="124" t="s">
        <v>0</v>
      </c>
      <c r="B2" s="124"/>
      <c r="C2" s="124"/>
      <c r="E2" s="124" t="s">
        <v>1</v>
      </c>
      <c r="F2" s="124"/>
      <c r="G2" s="124"/>
    </row>
    <row r="3" spans="1:7" ht="19.5" thickTop="1" x14ac:dyDescent="0.35">
      <c r="A3" s="2" t="s">
        <v>2</v>
      </c>
      <c r="B3" s="2" t="s">
        <v>4</v>
      </c>
      <c r="C3" s="2" t="s">
        <v>3</v>
      </c>
      <c r="D3" s="2"/>
      <c r="E3" s="2" t="s">
        <v>2</v>
      </c>
      <c r="F3" s="2" t="s">
        <v>4</v>
      </c>
      <c r="G3" s="2" t="s">
        <v>3</v>
      </c>
    </row>
    <row r="4" spans="1:7" x14ac:dyDescent="0.25">
      <c r="A4" s="2">
        <v>75</v>
      </c>
      <c r="B4" s="1">
        <v>-0.74675999999999998</v>
      </c>
      <c r="C4" s="1">
        <f t="shared" ref="C4:C5" si="0">+B4+($C$7-$B$7)</f>
        <v>30.079240000105131</v>
      </c>
      <c r="E4" s="2">
        <v>78</v>
      </c>
      <c r="F4" s="1">
        <v>-5.8327999999999998</v>
      </c>
      <c r="G4" s="1">
        <f t="shared" ref="G4:G21" si="1">+F4+($G$22-$F$21)</f>
        <v>27.401200000013183</v>
      </c>
    </row>
    <row r="5" spans="1:7" x14ac:dyDescent="0.25">
      <c r="A5" s="2">
        <v>77</v>
      </c>
      <c r="B5" s="1">
        <v>-0.45390999999999998</v>
      </c>
      <c r="C5" s="1">
        <f t="shared" si="0"/>
        <v>30.372090000105128</v>
      </c>
      <c r="E5" s="2">
        <v>80</v>
      </c>
      <c r="F5" s="1">
        <v>-5.4852999999999996</v>
      </c>
      <c r="G5" s="1">
        <f t="shared" si="1"/>
        <v>27.748700000013184</v>
      </c>
    </row>
    <row r="6" spans="1:7" x14ac:dyDescent="0.25">
      <c r="A6" s="2">
        <v>79</v>
      </c>
      <c r="B6" s="1">
        <v>-0.15987000000000001</v>
      </c>
      <c r="C6" s="1">
        <f>+B6+($C$7-$B$7)</f>
        <v>30.666130000105127</v>
      </c>
      <c r="E6" s="2">
        <v>82</v>
      </c>
      <c r="F6" s="1">
        <v>-5.1364000000000001</v>
      </c>
      <c r="G6" s="1">
        <f t="shared" si="1"/>
        <v>28.09760000001318</v>
      </c>
    </row>
    <row r="7" spans="1:7" x14ac:dyDescent="0.25">
      <c r="A7" s="2">
        <v>80.084000000000003</v>
      </c>
      <c r="B7" s="1">
        <v>-1.0513E-10</v>
      </c>
      <c r="C7" s="1">
        <f>+C8</f>
        <v>30.826000000000001</v>
      </c>
      <c r="E7" s="2">
        <v>84</v>
      </c>
      <c r="F7" s="1">
        <v>-4.7862</v>
      </c>
      <c r="G7" s="1">
        <f t="shared" si="1"/>
        <v>28.447800000013181</v>
      </c>
    </row>
    <row r="8" spans="1:7" x14ac:dyDescent="0.25">
      <c r="A8" s="2">
        <v>80.084000000000003</v>
      </c>
      <c r="B8" s="1">
        <f>+C7-($C$7-$B$7)</f>
        <v>-1.0512835046938562E-10</v>
      </c>
      <c r="C8" s="1">
        <v>30.826000000000001</v>
      </c>
      <c r="E8" s="2">
        <v>86</v>
      </c>
      <c r="F8" s="1">
        <v>-4.4347000000000003</v>
      </c>
      <c r="G8" s="1">
        <f t="shared" si="1"/>
        <v>28.799300000013183</v>
      </c>
    </row>
    <row r="9" spans="1:7" x14ac:dyDescent="0.25">
      <c r="A9" s="2">
        <v>81</v>
      </c>
      <c r="B9" s="1">
        <f t="shared" ref="B9:B25" si="2">+C8-($C$7-$B$7)</f>
        <v>-1.0512835046938562E-10</v>
      </c>
      <c r="C9" s="1">
        <v>30.919</v>
      </c>
      <c r="E9" s="2">
        <v>88</v>
      </c>
      <c r="F9" s="1">
        <v>-4.0818000000000003</v>
      </c>
      <c r="G9" s="1">
        <f t="shared" si="1"/>
        <v>29.152200000013181</v>
      </c>
    </row>
    <row r="10" spans="1:7" x14ac:dyDescent="0.25">
      <c r="A10" s="2">
        <v>83</v>
      </c>
      <c r="B10" s="1">
        <f t="shared" si="2"/>
        <v>9.2999999894871621E-2</v>
      </c>
      <c r="C10" s="1">
        <v>31.122</v>
      </c>
      <c r="E10" s="2">
        <v>90</v>
      </c>
      <c r="F10" s="1">
        <v>-3.7275999999999998</v>
      </c>
      <c r="G10" s="1">
        <f t="shared" si="1"/>
        <v>29.506400000013183</v>
      </c>
    </row>
    <row r="11" spans="1:7" x14ac:dyDescent="0.25">
      <c r="A11" s="2">
        <v>85</v>
      </c>
      <c r="B11" s="1">
        <f t="shared" si="2"/>
        <v>0.29599999989487102</v>
      </c>
      <c r="C11" s="1">
        <v>31.327000000000002</v>
      </c>
      <c r="E11" s="2">
        <v>92</v>
      </c>
      <c r="F11" s="1">
        <v>-3.3719999999999999</v>
      </c>
      <c r="G11" s="1">
        <f t="shared" si="1"/>
        <v>29.862000000013182</v>
      </c>
    </row>
    <row r="12" spans="1:7" x14ac:dyDescent="0.25">
      <c r="A12" s="2">
        <v>87</v>
      </c>
      <c r="B12" s="1">
        <f t="shared" si="2"/>
        <v>0.50099999989487287</v>
      </c>
      <c r="C12" s="1">
        <v>31.532</v>
      </c>
      <c r="E12" s="2">
        <v>94</v>
      </c>
      <c r="F12" s="1">
        <v>-3.0150000000000001</v>
      </c>
      <c r="G12" s="1">
        <f t="shared" si="1"/>
        <v>30.219000000013182</v>
      </c>
    </row>
    <row r="13" spans="1:7" x14ac:dyDescent="0.25">
      <c r="A13" s="2">
        <v>89</v>
      </c>
      <c r="B13" s="1">
        <f t="shared" si="2"/>
        <v>0.70599999989487117</v>
      </c>
      <c r="C13" s="1">
        <v>31.739000000000001</v>
      </c>
      <c r="E13" s="2">
        <v>96</v>
      </c>
      <c r="F13" s="1">
        <v>-2.6566999999999998</v>
      </c>
      <c r="G13" s="1">
        <f t="shared" si="1"/>
        <v>30.577300000013182</v>
      </c>
    </row>
    <row r="14" spans="1:7" x14ac:dyDescent="0.25">
      <c r="A14" s="2">
        <v>91</v>
      </c>
      <c r="B14" s="1">
        <f t="shared" si="2"/>
        <v>0.91299999989487191</v>
      </c>
      <c r="C14" s="1">
        <v>31.946000000000002</v>
      </c>
      <c r="E14" s="2">
        <v>98</v>
      </c>
      <c r="F14" s="1">
        <v>-2.2970000000000002</v>
      </c>
      <c r="G14" s="1">
        <f t="shared" si="1"/>
        <v>30.937000000013182</v>
      </c>
    </row>
    <row r="15" spans="1:7" x14ac:dyDescent="0.25">
      <c r="A15" s="2">
        <v>93</v>
      </c>
      <c r="B15" s="1">
        <f t="shared" si="2"/>
        <v>1.1199999998948726</v>
      </c>
      <c r="C15" s="1">
        <v>32.155000000000001</v>
      </c>
      <c r="E15" s="2">
        <v>100</v>
      </c>
      <c r="F15" s="1">
        <v>-1.9359999999999999</v>
      </c>
      <c r="G15" s="1">
        <f t="shared" si="1"/>
        <v>31.298000000013182</v>
      </c>
    </row>
    <row r="16" spans="1:7" x14ac:dyDescent="0.25">
      <c r="A16" s="2">
        <v>95</v>
      </c>
      <c r="B16" s="1">
        <f t="shared" si="2"/>
        <v>1.3289999998948723</v>
      </c>
      <c r="C16" s="1">
        <v>32.365000000000002</v>
      </c>
      <c r="E16" s="2">
        <v>102</v>
      </c>
      <c r="F16" s="1">
        <v>-1.5734999999999999</v>
      </c>
      <c r="G16" s="1">
        <f t="shared" si="1"/>
        <v>31.660500000013183</v>
      </c>
    </row>
    <row r="17" spans="1:7" x14ac:dyDescent="0.25">
      <c r="A17" s="2">
        <v>97</v>
      </c>
      <c r="B17" s="1">
        <f t="shared" si="2"/>
        <v>1.5389999998948731</v>
      </c>
      <c r="C17" s="1">
        <v>32.576000000000001</v>
      </c>
      <c r="E17" s="2">
        <v>104</v>
      </c>
      <c r="F17" s="1">
        <v>-1.2097</v>
      </c>
      <c r="G17" s="1">
        <f t="shared" si="1"/>
        <v>32.024300000013184</v>
      </c>
    </row>
    <row r="18" spans="1:7" x14ac:dyDescent="0.25">
      <c r="A18" s="2">
        <v>99</v>
      </c>
      <c r="B18" s="1">
        <f t="shared" si="2"/>
        <v>1.7499999998948716</v>
      </c>
      <c r="C18" s="1">
        <v>32.787999999999997</v>
      </c>
      <c r="E18" s="2">
        <v>106</v>
      </c>
      <c r="F18" s="1">
        <v>-0.84448999999999996</v>
      </c>
      <c r="G18" s="1">
        <f t="shared" si="1"/>
        <v>32.389510000013182</v>
      </c>
    </row>
    <row r="19" spans="1:7" x14ac:dyDescent="0.25">
      <c r="A19" s="2">
        <v>101</v>
      </c>
      <c r="B19" s="1">
        <f t="shared" si="2"/>
        <v>1.9619999998948678</v>
      </c>
      <c r="C19" s="1">
        <v>33.000999999999998</v>
      </c>
      <c r="E19" s="2">
        <v>108</v>
      </c>
      <c r="F19" s="1">
        <v>-0.47788000000000003</v>
      </c>
      <c r="G19" s="1">
        <f t="shared" si="1"/>
        <v>32.756120000013183</v>
      </c>
    </row>
    <row r="20" spans="1:7" x14ac:dyDescent="0.25">
      <c r="A20" s="2">
        <v>103</v>
      </c>
      <c r="B20" s="1">
        <f t="shared" si="2"/>
        <v>2.1749999998948688</v>
      </c>
      <c r="C20" s="1">
        <v>33.215000000000003</v>
      </c>
      <c r="E20" s="2">
        <v>110</v>
      </c>
      <c r="F20" s="1">
        <v>-0.10988000000000001</v>
      </c>
      <c r="G20" s="1">
        <f t="shared" si="1"/>
        <v>33.124120000013185</v>
      </c>
    </row>
    <row r="21" spans="1:7" x14ac:dyDescent="0.25">
      <c r="A21" s="2">
        <v>105</v>
      </c>
      <c r="B21" s="1">
        <f t="shared" si="2"/>
        <v>2.3889999998948745</v>
      </c>
      <c r="C21" s="1">
        <v>33.43</v>
      </c>
      <c r="E21" s="2">
        <v>110.6</v>
      </c>
      <c r="F21" s="1">
        <v>-1.318E-11</v>
      </c>
      <c r="G21" s="1">
        <f t="shared" si="1"/>
        <v>33.234000000000002</v>
      </c>
    </row>
    <row r="22" spans="1:7" x14ac:dyDescent="0.25">
      <c r="A22" s="2">
        <v>107</v>
      </c>
      <c r="B22" s="1">
        <f t="shared" si="2"/>
        <v>2.6039999998948709</v>
      </c>
      <c r="C22" s="1">
        <v>33.646000000000001</v>
      </c>
      <c r="E22" s="2">
        <v>110.6</v>
      </c>
      <c r="F22" s="1">
        <f>+G22-($G$22-$F$21)</f>
        <v>-1.3180567748349858E-11</v>
      </c>
      <c r="G22" s="1">
        <v>33.234000000000002</v>
      </c>
    </row>
    <row r="23" spans="1:7" x14ac:dyDescent="0.25">
      <c r="A23" s="2">
        <v>109</v>
      </c>
      <c r="B23" s="1">
        <f t="shared" si="2"/>
        <v>2.8199999998948719</v>
      </c>
      <c r="C23" s="1">
        <v>33.863</v>
      </c>
      <c r="E23" s="2">
        <v>112</v>
      </c>
      <c r="F23" s="1">
        <f t="shared" ref="F23:F27" si="3">+G23-($G$22-$F$21)</f>
        <v>0.19399999998681494</v>
      </c>
      <c r="G23" s="1">
        <v>33.427999999999997</v>
      </c>
    </row>
    <row r="24" spans="1:7" x14ac:dyDescent="0.25">
      <c r="A24" s="2">
        <v>111</v>
      </c>
      <c r="B24" s="1">
        <f t="shared" si="2"/>
        <v>3.0369999998948707</v>
      </c>
      <c r="C24" s="1">
        <v>34.081000000000003</v>
      </c>
      <c r="E24" s="2">
        <v>114</v>
      </c>
      <c r="F24" s="1">
        <f t="shared" si="3"/>
        <v>0.47099999998681596</v>
      </c>
      <c r="G24" s="1">
        <v>33.704999999999998</v>
      </c>
    </row>
    <row r="25" spans="1:7" x14ac:dyDescent="0.25">
      <c r="A25" s="2">
        <v>113</v>
      </c>
      <c r="B25" s="1">
        <f t="shared" si="2"/>
        <v>3.2549999998948742</v>
      </c>
      <c r="C25" s="1">
        <v>34.301000000000002</v>
      </c>
      <c r="E25" s="2">
        <v>116</v>
      </c>
      <c r="F25" s="1">
        <f t="shared" si="3"/>
        <v>0.74899999998681466</v>
      </c>
      <c r="G25" s="1">
        <v>33.982999999999997</v>
      </c>
    </row>
    <row r="26" spans="1:7" x14ac:dyDescent="0.25">
      <c r="C26"/>
      <c r="E26" s="2">
        <v>118</v>
      </c>
      <c r="F26" s="1">
        <f t="shared" si="3"/>
        <v>1.0289999999868158</v>
      </c>
      <c r="G26" s="1">
        <v>34.262999999999998</v>
      </c>
    </row>
    <row r="27" spans="1:7" x14ac:dyDescent="0.25">
      <c r="E27" s="2">
        <v>120</v>
      </c>
      <c r="F27" s="1">
        <f t="shared" si="3"/>
        <v>1.3099999999868146</v>
      </c>
      <c r="G27" s="1">
        <v>34.543999999999997</v>
      </c>
    </row>
  </sheetData>
  <mergeCells count="3">
    <mergeCell ref="A2:C2"/>
    <mergeCell ref="E2:G2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187E5-95AC-467A-BC48-E7F1229F80FD}">
  <sheetPr>
    <pageSetUpPr fitToPage="1"/>
  </sheetPr>
  <dimension ref="A1:S37"/>
  <sheetViews>
    <sheetView showGridLines="0" zoomScale="80" zoomScaleNormal="80" workbookViewId="0">
      <selection activeCell="U28" sqref="U28"/>
    </sheetView>
  </sheetViews>
  <sheetFormatPr defaultRowHeight="15" x14ac:dyDescent="0.25"/>
  <cols>
    <col min="1" max="1" width="22.7109375" customWidth="1"/>
    <col min="2" max="7" width="16.7109375" customWidth="1"/>
    <col min="8" max="8" width="22.7109375" customWidth="1"/>
    <col min="9" max="20" width="16.7109375" customWidth="1"/>
  </cols>
  <sheetData>
    <row r="1" spans="1:19" ht="27.75" thickTop="1" thickBot="1" x14ac:dyDescent="0.45">
      <c r="A1" s="8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9" t="s">
        <v>52</v>
      </c>
      <c r="P1" s="80"/>
      <c r="Q1" s="81" t="s">
        <v>53</v>
      </c>
    </row>
    <row r="2" spans="1:19" ht="24.75" thickTop="1" thickBot="1" x14ac:dyDescent="0.4">
      <c r="A2" s="3"/>
      <c r="B2" s="4"/>
      <c r="C2" s="85"/>
      <c r="D2" s="6"/>
      <c r="E2" s="4"/>
      <c r="F2" s="3"/>
      <c r="G2" s="3"/>
      <c r="H2" s="103" t="s">
        <v>64</v>
      </c>
      <c r="I2" s="104"/>
      <c r="K2" s="118" t="s">
        <v>7</v>
      </c>
      <c r="L2" s="119"/>
      <c r="M2" s="3"/>
      <c r="N2" s="23"/>
      <c r="O2" s="82" t="s">
        <v>54</v>
      </c>
      <c r="P2" s="83"/>
      <c r="Q2" s="84" t="s">
        <v>55</v>
      </c>
    </row>
    <row r="3" spans="1:19" ht="25.5" thickTop="1" thickBot="1" x14ac:dyDescent="0.5">
      <c r="A3" s="5"/>
      <c r="B3" s="6"/>
      <c r="C3" s="7" t="s">
        <v>61</v>
      </c>
      <c r="D3" s="8"/>
      <c r="E3" s="3"/>
      <c r="F3" s="9"/>
      <c r="G3" s="10"/>
      <c r="H3" s="105" t="s">
        <v>65</v>
      </c>
      <c r="I3" s="106"/>
      <c r="K3" s="11" t="s">
        <v>8</v>
      </c>
      <c r="L3" s="109"/>
      <c r="M3" s="3"/>
      <c r="N3" s="3"/>
      <c r="O3" s="3"/>
      <c r="P3" s="3"/>
      <c r="Q3" s="3"/>
    </row>
    <row r="4" spans="1:19" ht="25.5" thickTop="1" thickBot="1" x14ac:dyDescent="0.5">
      <c r="C4" s="3"/>
      <c r="D4" s="3"/>
      <c r="E4" s="3"/>
      <c r="F4" s="13"/>
      <c r="G4" s="3"/>
      <c r="H4" s="107" t="s">
        <v>66</v>
      </c>
      <c r="I4" s="108"/>
      <c r="K4" s="11" t="s">
        <v>9</v>
      </c>
      <c r="L4" s="109"/>
      <c r="M4" s="3"/>
      <c r="O4" s="111" t="s">
        <v>71</v>
      </c>
      <c r="P4" s="3"/>
      <c r="Q4" s="3"/>
    </row>
    <row r="5" spans="1:19" ht="22.5" thickTop="1" thickBot="1" x14ac:dyDescent="0.4">
      <c r="A5" s="93" t="s">
        <v>56</v>
      </c>
      <c r="B5" s="94"/>
      <c r="C5" s="3"/>
      <c r="D5" s="3"/>
      <c r="E5" s="89"/>
      <c r="F5" s="90"/>
      <c r="G5" s="5"/>
      <c r="K5" s="11" t="s">
        <v>10</v>
      </c>
      <c r="L5" s="109"/>
      <c r="M5" s="3"/>
      <c r="O5" s="112" t="s">
        <v>72</v>
      </c>
      <c r="Q5" s="3"/>
    </row>
    <row r="6" spans="1:19" ht="25.5" thickTop="1" thickBot="1" x14ac:dyDescent="0.5">
      <c r="A6" s="95" t="s">
        <v>57</v>
      </c>
      <c r="B6" s="96"/>
      <c r="C6" s="3"/>
      <c r="D6" s="3"/>
      <c r="E6" s="101" t="s">
        <v>62</v>
      </c>
      <c r="F6" s="102"/>
      <c r="H6" s="15" t="s">
        <v>11</v>
      </c>
      <c r="I6" s="16"/>
      <c r="K6" s="11" t="s">
        <v>12</v>
      </c>
      <c r="L6" s="109"/>
      <c r="M6" s="3"/>
      <c r="O6" s="113" t="s">
        <v>73</v>
      </c>
      <c r="Q6" s="3"/>
    </row>
    <row r="7" spans="1:19" ht="25.5" thickTop="1" thickBot="1" x14ac:dyDescent="0.5">
      <c r="A7" s="95" t="s">
        <v>58</v>
      </c>
      <c r="B7" s="96"/>
      <c r="C7" s="10"/>
      <c r="D7" s="10"/>
      <c r="E7" s="98" t="s">
        <v>63</v>
      </c>
      <c r="F7" s="100"/>
      <c r="H7" s="17" t="s">
        <v>13</v>
      </c>
      <c r="I7" s="18"/>
      <c r="K7" s="11" t="s">
        <v>14</v>
      </c>
      <c r="L7" s="109"/>
      <c r="M7" s="3"/>
      <c r="O7" s="114" t="s">
        <v>74</v>
      </c>
      <c r="P7" s="3"/>
      <c r="Q7" s="3"/>
      <c r="R7" s="73"/>
    </row>
    <row r="8" spans="1:19" ht="25.5" thickTop="1" thickBot="1" x14ac:dyDescent="0.5">
      <c r="A8" s="95" t="s">
        <v>59</v>
      </c>
      <c r="B8" s="97"/>
      <c r="C8" s="3"/>
      <c r="D8" s="3"/>
      <c r="E8" s="91"/>
      <c r="F8" s="92"/>
      <c r="G8" s="3"/>
      <c r="H8" s="6"/>
      <c r="I8" s="3"/>
      <c r="K8" s="11" t="s">
        <v>15</v>
      </c>
      <c r="L8" s="109"/>
      <c r="M8" s="3"/>
      <c r="P8" s="3"/>
      <c r="Q8" s="3"/>
      <c r="R8" s="73"/>
    </row>
    <row r="9" spans="1:19" ht="25.5" thickTop="1" thickBot="1" x14ac:dyDescent="0.5">
      <c r="A9" s="98" t="s">
        <v>60</v>
      </c>
      <c r="B9" s="99"/>
      <c r="C9" s="3"/>
      <c r="D9" s="3"/>
      <c r="E9" s="3"/>
      <c r="F9" s="19"/>
      <c r="G9" s="3"/>
      <c r="H9" s="103" t="s">
        <v>67</v>
      </c>
      <c r="I9" s="104"/>
      <c r="J9" s="3"/>
      <c r="K9" s="14" t="s">
        <v>16</v>
      </c>
      <c r="L9" s="110"/>
      <c r="M9" s="3"/>
      <c r="P9" s="3"/>
      <c r="Q9" s="3"/>
    </row>
    <row r="10" spans="1:19" ht="25.5" thickTop="1" thickBot="1" x14ac:dyDescent="0.5">
      <c r="A10" s="5"/>
      <c r="B10" s="20"/>
      <c r="C10" s="3"/>
      <c r="D10" s="3"/>
      <c r="E10" s="3"/>
      <c r="F10" s="21"/>
      <c r="G10" s="22"/>
      <c r="H10" s="105" t="s">
        <v>68</v>
      </c>
      <c r="I10" s="106"/>
      <c r="J10" s="3"/>
      <c r="K10" s="3"/>
      <c r="L10" s="5"/>
      <c r="M10" s="12"/>
      <c r="R10" s="3"/>
      <c r="S10" s="3"/>
    </row>
    <row r="11" spans="1:19" ht="25.5" thickTop="1" thickBot="1" x14ac:dyDescent="0.5">
      <c r="A11" s="5"/>
      <c r="B11" s="20"/>
      <c r="C11" s="3"/>
      <c r="D11" s="3"/>
      <c r="E11" s="3"/>
      <c r="F11" s="3"/>
      <c r="G11" s="3"/>
      <c r="H11" s="107" t="s">
        <v>69</v>
      </c>
      <c r="I11" s="108"/>
      <c r="J11" s="3"/>
      <c r="K11" s="3"/>
      <c r="L11" s="3"/>
      <c r="M11" s="3"/>
      <c r="N11" s="3"/>
      <c r="R11" s="72"/>
      <c r="S11" s="3"/>
    </row>
    <row r="12" spans="1:19" ht="22.5" thickTop="1" thickBot="1" x14ac:dyDescent="0.4">
      <c r="A12" s="3"/>
      <c r="B12" s="3"/>
      <c r="C12" s="3"/>
      <c r="D12" s="3"/>
      <c r="E12" s="3"/>
      <c r="F12" s="3"/>
      <c r="G12" s="3"/>
      <c r="H12" s="23"/>
      <c r="I12" s="23"/>
      <c r="J12" s="5"/>
      <c r="K12" s="24"/>
      <c r="L12" s="3"/>
      <c r="M12" s="3"/>
      <c r="N12" s="3"/>
      <c r="O12" s="3"/>
      <c r="P12" s="3"/>
      <c r="Q12" s="3"/>
      <c r="R12" s="3"/>
      <c r="S12" s="3"/>
    </row>
    <row r="13" spans="1:19" ht="22.5" thickTop="1" thickBot="1" x14ac:dyDescent="0.4">
      <c r="A13" s="25" t="s">
        <v>50</v>
      </c>
      <c r="B13" s="26"/>
      <c r="C13" s="26"/>
      <c r="D13" s="26"/>
      <c r="E13" s="26"/>
      <c r="F13" s="26"/>
      <c r="G13" s="27"/>
      <c r="H13" s="3"/>
      <c r="I13" s="120" t="s">
        <v>51</v>
      </c>
      <c r="J13" s="121"/>
      <c r="K13" s="121"/>
      <c r="L13" s="121"/>
      <c r="M13" s="121"/>
      <c r="N13" s="122"/>
      <c r="O13" s="3"/>
      <c r="P13" s="3"/>
      <c r="Q13" s="3"/>
      <c r="R13" s="3"/>
      <c r="S13" s="3"/>
    </row>
    <row r="14" spans="1:19" ht="24.75" thickTop="1" x14ac:dyDescent="0.45">
      <c r="A14" s="28" t="s">
        <v>17</v>
      </c>
      <c r="B14" s="29" t="s">
        <v>18</v>
      </c>
      <c r="C14" s="29" t="s">
        <v>19</v>
      </c>
      <c r="D14" s="29" t="s">
        <v>20</v>
      </c>
      <c r="E14" s="29" t="s">
        <v>21</v>
      </c>
      <c r="F14" s="29" t="s">
        <v>22</v>
      </c>
      <c r="G14" s="30" t="s">
        <v>23</v>
      </c>
      <c r="H14" s="3"/>
      <c r="I14" s="74"/>
      <c r="J14" s="123" t="s">
        <v>48</v>
      </c>
      <c r="K14" s="123"/>
      <c r="L14" s="121" t="s">
        <v>49</v>
      </c>
      <c r="M14" s="121"/>
      <c r="N14" s="78"/>
      <c r="O14" s="3"/>
      <c r="P14" s="3"/>
      <c r="Q14" s="3"/>
      <c r="R14" s="3"/>
      <c r="S14" s="3"/>
    </row>
    <row r="15" spans="1:19" ht="21" x14ac:dyDescent="0.35">
      <c r="A15" s="31" t="s">
        <v>26</v>
      </c>
      <c r="B15" s="32"/>
      <c r="C15" s="32"/>
      <c r="D15" s="32"/>
      <c r="E15" s="32"/>
      <c r="F15" s="32"/>
      <c r="G15" s="33"/>
      <c r="H15" s="3"/>
      <c r="I15" s="49"/>
      <c r="J15" s="50" t="s">
        <v>46</v>
      </c>
      <c r="K15" s="50" t="s">
        <v>47</v>
      </c>
      <c r="L15" s="50" t="s">
        <v>46</v>
      </c>
      <c r="M15" s="50" t="s">
        <v>47</v>
      </c>
      <c r="N15" s="56"/>
      <c r="O15" s="3"/>
      <c r="P15" s="3"/>
      <c r="Q15" s="3"/>
      <c r="R15" s="3"/>
      <c r="S15" s="3"/>
    </row>
    <row r="16" spans="1:19" ht="21" x14ac:dyDescent="0.35">
      <c r="A16" s="31" t="s">
        <v>27</v>
      </c>
      <c r="B16" s="32"/>
      <c r="C16" s="32"/>
      <c r="D16" s="32"/>
      <c r="E16" s="32"/>
      <c r="F16" s="32"/>
      <c r="G16" s="33"/>
      <c r="H16" s="34"/>
      <c r="I16" s="49" t="s">
        <v>24</v>
      </c>
      <c r="J16" s="50">
        <v>0.1014</v>
      </c>
      <c r="K16" s="50">
        <v>-8.2608999999999995</v>
      </c>
      <c r="L16" s="50">
        <v>0.1072</v>
      </c>
      <c r="M16" s="55">
        <v>22.186</v>
      </c>
      <c r="N16" s="56"/>
      <c r="O16" s="3"/>
      <c r="P16" s="3"/>
      <c r="Q16" s="3"/>
    </row>
    <row r="17" spans="1:17" ht="21.75" thickBot="1" x14ac:dyDescent="0.4">
      <c r="A17" s="31" t="s">
        <v>28</v>
      </c>
      <c r="B17" s="35"/>
      <c r="C17" s="35"/>
      <c r="D17" s="35"/>
      <c r="E17" s="32"/>
      <c r="F17" s="32"/>
      <c r="G17" s="33"/>
      <c r="H17" s="4"/>
      <c r="I17" s="75" t="s">
        <v>25</v>
      </c>
      <c r="J17" s="76">
        <v>0.17469999999999999</v>
      </c>
      <c r="K17" s="76">
        <v>-19.428999999999998</v>
      </c>
      <c r="L17" s="76">
        <v>0.17469999999999999</v>
      </c>
      <c r="M17" s="76">
        <v>13.805</v>
      </c>
      <c r="N17" s="77"/>
      <c r="O17" s="3"/>
      <c r="P17" s="3"/>
      <c r="Q17" s="3"/>
    </row>
    <row r="18" spans="1:17" ht="22.5" thickTop="1" thickBot="1" x14ac:dyDescent="0.4">
      <c r="A18" s="36" t="s">
        <v>30</v>
      </c>
      <c r="B18" s="37"/>
      <c r="C18" s="37"/>
      <c r="D18" s="37"/>
      <c r="E18" s="38"/>
      <c r="F18" s="38"/>
      <c r="G18" s="39"/>
      <c r="H18" s="34"/>
      <c r="O18" s="3"/>
      <c r="P18" s="3"/>
      <c r="Q18" s="3"/>
    </row>
    <row r="19" spans="1:17" ht="21.75" thickBot="1" x14ac:dyDescent="0.4">
      <c r="A19" s="40" t="s">
        <v>31</v>
      </c>
      <c r="B19" s="41"/>
      <c r="C19" s="41"/>
      <c r="D19" s="42"/>
      <c r="E19" s="41"/>
      <c r="F19" s="41"/>
      <c r="G19" s="43"/>
      <c r="H19" s="3"/>
      <c r="O19" s="3"/>
      <c r="P19" s="3"/>
      <c r="Q19" s="3"/>
    </row>
    <row r="20" spans="1:17" ht="21.75" thickTop="1" x14ac:dyDescent="0.35">
      <c r="A20" s="4"/>
      <c r="B20" s="4"/>
      <c r="C20" s="4"/>
      <c r="D20" s="34"/>
      <c r="E20" s="4"/>
      <c r="F20" s="4"/>
      <c r="G20" s="34"/>
      <c r="H20" s="3"/>
      <c r="I20" s="4"/>
      <c r="J20" s="44"/>
      <c r="K20" s="44"/>
      <c r="L20" s="4"/>
      <c r="M20" s="44"/>
      <c r="N20" s="44"/>
      <c r="O20" s="3"/>
      <c r="P20" s="3"/>
      <c r="Q20" s="3"/>
    </row>
    <row r="21" spans="1:17" ht="24" x14ac:dyDescent="0.45">
      <c r="A21" s="6" t="s">
        <v>83</v>
      </c>
      <c r="B21" s="6"/>
      <c r="C21" s="6"/>
      <c r="D21" s="12"/>
      <c r="E21" s="6"/>
      <c r="F21" s="6"/>
      <c r="G21" s="12"/>
      <c r="H21" s="6"/>
      <c r="I21" s="6"/>
      <c r="J21" s="24"/>
      <c r="K21" s="24"/>
      <c r="L21" s="6"/>
      <c r="M21" s="24"/>
      <c r="N21" s="24"/>
    </row>
    <row r="22" spans="1:17" ht="21" x14ac:dyDescent="0.35">
      <c r="A22" s="6" t="s">
        <v>70</v>
      </c>
      <c r="B22" s="6"/>
      <c r="C22" s="6"/>
      <c r="D22" s="12"/>
      <c r="E22" s="6"/>
      <c r="F22" s="6"/>
      <c r="G22" s="12"/>
      <c r="H22" s="6"/>
      <c r="I22" s="6"/>
      <c r="J22" s="24"/>
      <c r="K22" s="24"/>
      <c r="L22" s="6"/>
      <c r="M22" s="24"/>
      <c r="N22" s="24"/>
    </row>
    <row r="23" spans="1:17" ht="21" x14ac:dyDescent="0.35">
      <c r="A23" s="6"/>
      <c r="B23" s="6"/>
      <c r="C23" s="6"/>
      <c r="D23" s="12"/>
      <c r="E23" s="6"/>
      <c r="F23" s="6"/>
      <c r="G23" s="12"/>
      <c r="H23" s="6"/>
      <c r="I23" s="6"/>
      <c r="J23" s="24"/>
      <c r="K23" s="24"/>
      <c r="L23" s="6"/>
      <c r="M23" s="24"/>
      <c r="N23" s="24"/>
      <c r="O23" s="6"/>
      <c r="P23" s="3"/>
      <c r="Q23" s="3"/>
    </row>
    <row r="24" spans="1:17" ht="21.75" thickBo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  <c r="L24" s="3"/>
      <c r="M24" s="3"/>
      <c r="N24" s="3"/>
      <c r="O24" s="3"/>
      <c r="P24" s="3"/>
      <c r="Q24" s="3"/>
    </row>
    <row r="25" spans="1:17" ht="25.5" thickTop="1" x14ac:dyDescent="0.45">
      <c r="A25" s="45"/>
      <c r="B25" s="120" t="s">
        <v>32</v>
      </c>
      <c r="C25" s="121"/>
      <c r="D25" s="122"/>
      <c r="E25" s="121" t="s">
        <v>33</v>
      </c>
      <c r="F25" s="121"/>
      <c r="G25" s="121"/>
      <c r="H25" s="121"/>
      <c r="I25" s="120" t="s">
        <v>34</v>
      </c>
      <c r="J25" s="122"/>
      <c r="K25" s="46" t="s">
        <v>35</v>
      </c>
      <c r="L25" s="46" t="s">
        <v>36</v>
      </c>
      <c r="M25" s="46" t="s">
        <v>37</v>
      </c>
      <c r="N25" s="46" t="s">
        <v>38</v>
      </c>
      <c r="O25" s="47" t="s">
        <v>39</v>
      </c>
    </row>
    <row r="26" spans="1:17" ht="21" x14ac:dyDescent="0.35">
      <c r="A26" s="48"/>
      <c r="B26" s="49" t="s">
        <v>40</v>
      </c>
      <c r="C26" s="50" t="s">
        <v>24</v>
      </c>
      <c r="D26" s="51" t="s">
        <v>41</v>
      </c>
      <c r="E26" s="50" t="s">
        <v>42</v>
      </c>
      <c r="F26" s="50" t="s">
        <v>43</v>
      </c>
      <c r="G26" s="50" t="s">
        <v>44</v>
      </c>
      <c r="H26" s="50" t="s">
        <v>45</v>
      </c>
      <c r="I26" s="49" t="s">
        <v>42</v>
      </c>
      <c r="J26" s="51" t="s">
        <v>43</v>
      </c>
      <c r="K26" s="50"/>
      <c r="L26" s="50"/>
      <c r="M26" s="50"/>
      <c r="N26" s="52"/>
      <c r="O26" s="53"/>
    </row>
    <row r="27" spans="1:17" ht="21" x14ac:dyDescent="0.35">
      <c r="A27" s="48" t="s">
        <v>0</v>
      </c>
      <c r="B27" s="54">
        <v>6.8927199999999997</v>
      </c>
      <c r="C27" s="55">
        <v>1203.5309999999999</v>
      </c>
      <c r="D27" s="56">
        <v>219.88800000000001</v>
      </c>
      <c r="E27" s="57">
        <v>7.4060000000000001E-2</v>
      </c>
      <c r="F27" s="57">
        <v>3.2949999999999999E-4</v>
      </c>
      <c r="G27" s="57">
        <v>-2.5199999999999998E-7</v>
      </c>
      <c r="H27" s="57">
        <v>7.7569999999999997E-11</v>
      </c>
      <c r="I27" s="58">
        <v>0.1265</v>
      </c>
      <c r="J27" s="59">
        <v>2.34E-4</v>
      </c>
      <c r="K27" s="60">
        <v>80.099999999999994</v>
      </c>
      <c r="L27" s="55">
        <v>30.765000000000001</v>
      </c>
      <c r="M27" s="60">
        <v>78.11</v>
      </c>
      <c r="N27" s="50">
        <v>879</v>
      </c>
      <c r="O27" s="61">
        <f>+M27/N27</f>
        <v>8.8862343572241181E-2</v>
      </c>
    </row>
    <row r="28" spans="1:17" ht="21.75" thickBot="1" x14ac:dyDescent="0.4">
      <c r="A28" s="62" t="s">
        <v>1</v>
      </c>
      <c r="B28" s="63">
        <v>6.9580500000000001</v>
      </c>
      <c r="C28" s="64">
        <v>1346.7729999999999</v>
      </c>
      <c r="D28" s="65">
        <v>219.69300000000001</v>
      </c>
      <c r="E28" s="66">
        <v>9.418E-2</v>
      </c>
      <c r="F28" s="66">
        <v>3.8000000000000002E-4</v>
      </c>
      <c r="G28" s="66">
        <v>-2.7860000000000002E-7</v>
      </c>
      <c r="H28" s="66">
        <v>8.0329999999999996E-11</v>
      </c>
      <c r="I28" s="67">
        <v>0.14879999999999999</v>
      </c>
      <c r="J28" s="68">
        <v>3.2400000000000001E-4</v>
      </c>
      <c r="K28" s="69">
        <v>110.62</v>
      </c>
      <c r="L28" s="64">
        <v>33.47</v>
      </c>
      <c r="M28" s="69">
        <v>92.13</v>
      </c>
      <c r="N28" s="70">
        <v>866</v>
      </c>
      <c r="O28" s="71">
        <f>+M28/N28</f>
        <v>0.10638568129330253</v>
      </c>
    </row>
    <row r="29" spans="1:17" ht="21.75" thickTop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1" spans="1:17" ht="21" x14ac:dyDescent="0.35">
      <c r="A31" s="6"/>
      <c r="B31" s="3"/>
      <c r="C31" s="3"/>
      <c r="D31" s="3"/>
      <c r="E31" s="3"/>
      <c r="F31" s="3"/>
      <c r="G31" s="87"/>
    </row>
    <row r="32" spans="1:17" ht="21" x14ac:dyDescent="0.35">
      <c r="A32" s="4"/>
      <c r="B32" s="4"/>
      <c r="C32" s="4"/>
      <c r="D32" s="4"/>
      <c r="E32" s="4"/>
      <c r="F32" s="4"/>
      <c r="G32" s="4"/>
    </row>
    <row r="33" spans="1:7" ht="21" x14ac:dyDescent="0.35">
      <c r="A33" s="34"/>
      <c r="B33" s="34"/>
      <c r="C33" s="34"/>
      <c r="D33" s="34"/>
      <c r="E33" s="34"/>
      <c r="F33" s="34"/>
      <c r="G33" s="34"/>
    </row>
    <row r="34" spans="1:7" ht="21" x14ac:dyDescent="0.35">
      <c r="A34" s="34"/>
      <c r="B34" s="34"/>
      <c r="C34" s="34"/>
      <c r="D34" s="34"/>
      <c r="E34" s="34"/>
      <c r="F34" s="34"/>
      <c r="G34" s="34"/>
    </row>
    <row r="35" spans="1:7" ht="21" x14ac:dyDescent="0.35">
      <c r="A35" s="34"/>
      <c r="B35" s="88"/>
      <c r="C35" s="88"/>
      <c r="D35" s="88"/>
      <c r="E35" s="34"/>
      <c r="F35" s="34"/>
      <c r="G35" s="34"/>
    </row>
    <row r="36" spans="1:7" ht="21" x14ac:dyDescent="0.35">
      <c r="A36" s="34"/>
      <c r="B36" s="88"/>
      <c r="C36" s="88"/>
      <c r="D36" s="88"/>
      <c r="E36" s="34"/>
      <c r="F36" s="34"/>
      <c r="G36" s="34"/>
    </row>
    <row r="37" spans="1:7" ht="21" x14ac:dyDescent="0.35">
      <c r="A37" s="4"/>
      <c r="B37" s="4"/>
      <c r="C37" s="4"/>
      <c r="D37" s="34"/>
      <c r="E37" s="4"/>
      <c r="F37" s="4"/>
      <c r="G37" s="34"/>
    </row>
  </sheetData>
  <mergeCells count="7">
    <mergeCell ref="K2:L2"/>
    <mergeCell ref="I13:N13"/>
    <mergeCell ref="J14:K14"/>
    <mergeCell ref="L14:M14"/>
    <mergeCell ref="B25:D25"/>
    <mergeCell ref="E25:H25"/>
    <mergeCell ref="I25:J25"/>
  </mergeCells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Partial Evaporator</vt:lpstr>
      <vt:lpstr>NIST H Data</vt:lpstr>
      <vt:lpstr>Partial Evaporator DIY</vt:lpstr>
      <vt:lpstr>B H Chart</vt:lpstr>
      <vt:lpstr>T H Chart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 Lane</cp:lastModifiedBy>
  <cp:lastPrinted>2016-12-07T02:42:14Z</cp:lastPrinted>
  <dcterms:created xsi:type="dcterms:W3CDTF">2013-01-13T02:51:17Z</dcterms:created>
  <dcterms:modified xsi:type="dcterms:W3CDTF">2023-09-23T16:25:06Z</dcterms:modified>
</cp:coreProperties>
</file>