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ane\Documents\Posted Spreadsheets\"/>
    </mc:Choice>
  </mc:AlternateContent>
  <xr:revisionPtr revIDLastSave="0" documentId="13_ncr:1_{326F3152-762B-4A06-85B3-7A53AE39FB85}" xr6:coauthVersionLast="44" xr6:coauthVersionMax="44" xr10:uidLastSave="{00000000-0000-0000-0000-000000000000}"/>
  <bookViews>
    <workbookView xWindow="-98" yWindow="-98" windowWidth="24196" windowHeight="13096" tabRatio="799" xr2:uid="{00000000-000D-0000-FFFF-FFFF00000000}"/>
  </bookViews>
  <sheets>
    <sheet name="Liquid Feed" sheetId="20" r:id="rId1"/>
    <sheet name="xy Op Lines Liquid" sheetId="19" r:id="rId2"/>
    <sheet name="xy Stair Steps Liquid" sheetId="21" r:id="rId3"/>
    <sheet name="Vapor Feed" sheetId="22" r:id="rId4"/>
    <sheet name="xy Stair Steps Vapor" sheetId="23" r:id="rId5"/>
    <sheet name="VLE" sheetId="2" r:id="rId6"/>
    <sheet name="xy" sheetId="18" r:id="rId7"/>
  </sheets>
  <definedNames>
    <definedName name="solver_adj" localSheetId="0" hidden="1">'Liquid Feed'!$N$26,'Liquid Feed'!$N$28,'Liquid Feed'!$N$30,'Liquid Feed'!$N$32,'Liquid Feed'!$N$34,'Liquid Feed'!$N$36,'Liquid Feed'!$N$38,'Liquid Feed'!$N$40,'Liquid Feed'!$N$42,'Liquid Feed'!$N$44,'Liquid Feed'!$N$46,'Liquid Feed'!$N$48</definedName>
    <definedName name="solver_adj" localSheetId="3" hidden="1">'Vapor Feed'!$N$26,'Vapor Feed'!$N$28,'Vapor Feed'!$N$30,'Vapor Feed'!$N$32,'Vapor Feed'!$N$34,'Vapor Feed'!$N$36,'Vapor Feed'!$N$38,'Vapor Feed'!$N$40,'Vapor Feed'!$N$42,'Vapor Feed'!$N$44,'Vapor Feed'!$N$46,'Vapor Feed'!$N$48</definedName>
    <definedName name="solver_adj" localSheetId="5" hidden="1">VLE!$C$5:$C$105</definedName>
    <definedName name="solver_cvg" localSheetId="0" hidden="1">0.0001</definedName>
    <definedName name="solver_cvg" localSheetId="3" hidden="1">0.0001</definedName>
    <definedName name="solver_cvg" localSheetId="5" hidden="1">0.0001</definedName>
    <definedName name="solver_drv" localSheetId="0" hidden="1">1</definedName>
    <definedName name="solver_drv" localSheetId="3" hidden="1">1</definedName>
    <definedName name="solver_drv" localSheetId="5" hidden="1">1</definedName>
    <definedName name="solver_eng" localSheetId="0" hidden="1">1</definedName>
    <definedName name="solver_eng" localSheetId="3" hidden="1">1</definedName>
    <definedName name="solver_eng" localSheetId="5" hidden="1">1</definedName>
    <definedName name="solver_est" localSheetId="0" hidden="1">1</definedName>
    <definedName name="solver_est" localSheetId="3" hidden="1">1</definedName>
    <definedName name="solver_est" localSheetId="5" hidden="1">1</definedName>
    <definedName name="solver_itr" localSheetId="0" hidden="1">2147483647</definedName>
    <definedName name="solver_itr" localSheetId="3" hidden="1">2147483647</definedName>
    <definedName name="solver_itr" localSheetId="5" hidden="1">2147483647</definedName>
    <definedName name="solver_lhs1" localSheetId="0" hidden="1">'Liquid Feed'!$Q$28</definedName>
    <definedName name="solver_lhs1" localSheetId="3" hidden="1">'Vapor Feed'!$Q$28</definedName>
    <definedName name="solver_lhs1" localSheetId="5" hidden="1">VLE!$F$6:$F$105</definedName>
    <definedName name="solver_lhs10" localSheetId="0" hidden="1">'Liquid Feed'!$Q$46</definedName>
    <definedName name="solver_lhs10" localSheetId="3" hidden="1">'Vapor Feed'!$Q$46</definedName>
    <definedName name="solver_lhs11" localSheetId="0" hidden="1">'Liquid Feed'!$Q$48</definedName>
    <definedName name="solver_lhs11" localSheetId="3" hidden="1">'Vapor Feed'!$Q$48</definedName>
    <definedName name="solver_lhs12" localSheetId="0" hidden="1">'Liquid Feed'!$Q$48</definedName>
    <definedName name="solver_lhs2" localSheetId="0" hidden="1">'Liquid Feed'!$Q$30</definedName>
    <definedName name="solver_lhs2" localSheetId="3" hidden="1">'Vapor Feed'!$Q$30</definedName>
    <definedName name="solver_lhs3" localSheetId="0" hidden="1">'Liquid Feed'!$Q$32</definedName>
    <definedName name="solver_lhs3" localSheetId="3" hidden="1">'Vapor Feed'!$Q$32</definedName>
    <definedName name="solver_lhs4" localSheetId="0" hidden="1">'Liquid Feed'!$Q$34</definedName>
    <definedName name="solver_lhs4" localSheetId="3" hidden="1">'Vapor Feed'!$Q$34</definedName>
    <definedName name="solver_lhs5" localSheetId="0" hidden="1">'Liquid Feed'!$Q$36</definedName>
    <definedName name="solver_lhs5" localSheetId="3" hidden="1">'Vapor Feed'!$Q$36</definedName>
    <definedName name="solver_lhs6" localSheetId="0" hidden="1">'Liquid Feed'!$Q$38</definedName>
    <definedName name="solver_lhs6" localSheetId="3" hidden="1">'Vapor Feed'!$Q$38</definedName>
    <definedName name="solver_lhs7" localSheetId="0" hidden="1">'Liquid Feed'!$Q$40</definedName>
    <definedName name="solver_lhs7" localSheetId="3" hidden="1">'Vapor Feed'!$Q$40</definedName>
    <definedName name="solver_lhs8" localSheetId="0" hidden="1">'Liquid Feed'!$Q$42</definedName>
    <definedName name="solver_lhs8" localSheetId="3" hidden="1">'Vapor Feed'!$Q$42</definedName>
    <definedName name="solver_lhs9" localSheetId="0" hidden="1">'Liquid Feed'!$Q$44</definedName>
    <definedName name="solver_lhs9" localSheetId="3" hidden="1">'Vapor Feed'!$Q$44</definedName>
    <definedName name="solver_mip" localSheetId="0" hidden="1">2147483647</definedName>
    <definedName name="solver_mip" localSheetId="3" hidden="1">2147483647</definedName>
    <definedName name="solver_mip" localSheetId="5" hidden="1">2147483647</definedName>
    <definedName name="solver_mni" localSheetId="0" hidden="1">30</definedName>
    <definedName name="solver_mni" localSheetId="3" hidden="1">30</definedName>
    <definedName name="solver_mni" localSheetId="5" hidden="1">30</definedName>
    <definedName name="solver_mrt" localSheetId="0" hidden="1">0.075</definedName>
    <definedName name="solver_mrt" localSheetId="3" hidden="1">0.075</definedName>
    <definedName name="solver_mrt" localSheetId="5" hidden="1">0.075</definedName>
    <definedName name="solver_msl" localSheetId="0" hidden="1">2</definedName>
    <definedName name="solver_msl" localSheetId="3" hidden="1">2</definedName>
    <definedName name="solver_msl" localSheetId="5" hidden="1">2</definedName>
    <definedName name="solver_neg" localSheetId="0" hidden="1">1</definedName>
    <definedName name="solver_neg" localSheetId="3" hidden="1">1</definedName>
    <definedName name="solver_neg" localSheetId="5" hidden="1">1</definedName>
    <definedName name="solver_nod" localSheetId="0" hidden="1">2147483647</definedName>
    <definedName name="solver_nod" localSheetId="3" hidden="1">2147483647</definedName>
    <definedName name="solver_nod" localSheetId="5" hidden="1">2147483647</definedName>
    <definedName name="solver_num" localSheetId="0" hidden="1">11</definedName>
    <definedName name="solver_num" localSheetId="3" hidden="1">11</definedName>
    <definedName name="solver_num" localSheetId="5" hidden="1">1</definedName>
    <definedName name="solver_nwt" localSheetId="0" hidden="1">1</definedName>
    <definedName name="solver_nwt" localSheetId="3" hidden="1">1</definedName>
    <definedName name="solver_nwt" localSheetId="5" hidden="1">1</definedName>
    <definedName name="solver_opt" localSheetId="0" hidden="1">'Liquid Feed'!$Q$26</definedName>
    <definedName name="solver_opt" localSheetId="3" hidden="1">'Vapor Feed'!$Q$26</definedName>
    <definedName name="solver_opt" localSheetId="5" hidden="1">VLE!$F$5</definedName>
    <definedName name="solver_pre" localSheetId="0" hidden="1">0.000001</definedName>
    <definedName name="solver_pre" localSheetId="3" hidden="1">0.000001</definedName>
    <definedName name="solver_pre" localSheetId="5" hidden="1">0.000001</definedName>
    <definedName name="solver_rbv" localSheetId="0" hidden="1">1</definedName>
    <definedName name="solver_rbv" localSheetId="3" hidden="1">1</definedName>
    <definedName name="solver_rbv" localSheetId="5" hidden="1">1</definedName>
    <definedName name="solver_rel1" localSheetId="0" hidden="1">2</definedName>
    <definedName name="solver_rel1" localSheetId="3" hidden="1">2</definedName>
    <definedName name="solver_rel1" localSheetId="5" hidden="1">2</definedName>
    <definedName name="solver_rel10" localSheetId="0" hidden="1">2</definedName>
    <definedName name="solver_rel10" localSheetId="3" hidden="1">2</definedName>
    <definedName name="solver_rel11" localSheetId="0" hidden="1">2</definedName>
    <definedName name="solver_rel11" localSheetId="3" hidden="1">2</definedName>
    <definedName name="solver_rel12" localSheetId="0" hidden="1">2</definedName>
    <definedName name="solver_rel2" localSheetId="0" hidden="1">2</definedName>
    <definedName name="solver_rel2" localSheetId="3" hidden="1">2</definedName>
    <definedName name="solver_rel3" localSheetId="0" hidden="1">2</definedName>
    <definedName name="solver_rel3" localSheetId="3" hidden="1">2</definedName>
    <definedName name="solver_rel4" localSheetId="0" hidden="1">2</definedName>
    <definedName name="solver_rel4" localSheetId="3" hidden="1">2</definedName>
    <definedName name="solver_rel5" localSheetId="0" hidden="1">2</definedName>
    <definedName name="solver_rel5" localSheetId="3" hidden="1">2</definedName>
    <definedName name="solver_rel6" localSheetId="0" hidden="1">2</definedName>
    <definedName name="solver_rel6" localSheetId="3" hidden="1">2</definedName>
    <definedName name="solver_rel7" localSheetId="0" hidden="1">2</definedName>
    <definedName name="solver_rel7" localSheetId="3" hidden="1">2</definedName>
    <definedName name="solver_rel8" localSheetId="0" hidden="1">2</definedName>
    <definedName name="solver_rel8" localSheetId="3" hidden="1">2</definedName>
    <definedName name="solver_rel9" localSheetId="0" hidden="1">2</definedName>
    <definedName name="solver_rel9" localSheetId="3" hidden="1">2</definedName>
    <definedName name="solver_rhs1" localSheetId="0" hidden="1">0</definedName>
    <definedName name="solver_rhs1" localSheetId="3" hidden="1">0</definedName>
    <definedName name="solver_rhs1" localSheetId="5" hidden="1">0</definedName>
    <definedName name="solver_rhs10" localSheetId="0" hidden="1">0</definedName>
    <definedName name="solver_rhs10" localSheetId="3" hidden="1">0</definedName>
    <definedName name="solver_rhs11" localSheetId="0" hidden="1">0</definedName>
    <definedName name="solver_rhs11" localSheetId="3" hidden="1">0</definedName>
    <definedName name="solver_rhs12" localSheetId="0" hidden="1">0</definedName>
    <definedName name="solver_rhs2" localSheetId="0" hidden="1">0</definedName>
    <definedName name="solver_rhs2" localSheetId="3" hidden="1">0</definedName>
    <definedName name="solver_rhs3" localSheetId="0" hidden="1">0</definedName>
    <definedName name="solver_rhs3" localSheetId="3" hidden="1">0</definedName>
    <definedName name="solver_rhs4" localSheetId="0" hidden="1">0</definedName>
    <definedName name="solver_rhs4" localSheetId="3" hidden="1">0</definedName>
    <definedName name="solver_rhs5" localSheetId="0" hidden="1">0</definedName>
    <definedName name="solver_rhs5" localSheetId="3" hidden="1">0</definedName>
    <definedName name="solver_rhs6" localSheetId="0" hidden="1">0</definedName>
    <definedName name="solver_rhs6" localSheetId="3" hidden="1">0</definedName>
    <definedName name="solver_rhs7" localSheetId="0" hidden="1">0</definedName>
    <definedName name="solver_rhs7" localSheetId="3" hidden="1">0</definedName>
    <definedName name="solver_rhs8" localSheetId="0" hidden="1">0</definedName>
    <definedName name="solver_rhs8" localSheetId="3" hidden="1">0</definedName>
    <definedName name="solver_rhs9" localSheetId="0" hidden="1">0</definedName>
    <definedName name="solver_rhs9" localSheetId="3" hidden="1">0</definedName>
    <definedName name="solver_rlx" localSheetId="0" hidden="1">2</definedName>
    <definedName name="solver_rlx" localSheetId="3" hidden="1">2</definedName>
    <definedName name="solver_rlx" localSheetId="5" hidden="1">2</definedName>
    <definedName name="solver_rsd" localSheetId="0" hidden="1">0</definedName>
    <definedName name="solver_rsd" localSheetId="3" hidden="1">0</definedName>
    <definedName name="solver_rsd" localSheetId="5" hidden="1">0</definedName>
    <definedName name="solver_scl" localSheetId="0" hidden="1">1</definedName>
    <definedName name="solver_scl" localSheetId="3" hidden="1">1</definedName>
    <definedName name="solver_scl" localSheetId="5" hidden="1">1</definedName>
    <definedName name="solver_sho" localSheetId="0" hidden="1">2</definedName>
    <definedName name="solver_sho" localSheetId="3" hidden="1">2</definedName>
    <definedName name="solver_sho" localSheetId="5" hidden="1">2</definedName>
    <definedName name="solver_ssz" localSheetId="0" hidden="1">100</definedName>
    <definedName name="solver_ssz" localSheetId="3" hidden="1">100</definedName>
    <definedName name="solver_ssz" localSheetId="5" hidden="1">100</definedName>
    <definedName name="solver_tim" localSheetId="0" hidden="1">2147483647</definedName>
    <definedName name="solver_tim" localSheetId="3" hidden="1">2147483647</definedName>
    <definedName name="solver_tim" localSheetId="5" hidden="1">2147483647</definedName>
    <definedName name="solver_tol" localSheetId="0" hidden="1">0.01</definedName>
    <definedName name="solver_tol" localSheetId="3" hidden="1">0.01</definedName>
    <definedName name="solver_tol" localSheetId="5" hidden="1">0.01</definedName>
    <definedName name="solver_typ" localSheetId="0" hidden="1">3</definedName>
    <definedName name="solver_typ" localSheetId="3" hidden="1">3</definedName>
    <definedName name="solver_typ" localSheetId="5" hidden="1">3</definedName>
    <definedName name="solver_val" localSheetId="0" hidden="1">0</definedName>
    <definedName name="solver_val" localSheetId="3" hidden="1">0</definedName>
    <definedName name="solver_val" localSheetId="5" hidden="1">0</definedName>
    <definedName name="solver_ver" localSheetId="0" hidden="1">3</definedName>
    <definedName name="solver_ver" localSheetId="3" hidden="1">3</definedName>
    <definedName name="solver_ver" localSheetId="5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20" l="1"/>
  <c r="L27" i="20"/>
  <c r="M25" i="20"/>
  <c r="B7" i="2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6" i="2"/>
  <c r="B5" i="2"/>
  <c r="N22" i="22" l="1"/>
  <c r="N21" i="22"/>
  <c r="P46" i="22"/>
  <c r="O46" i="22"/>
  <c r="P44" i="22"/>
  <c r="O44" i="22"/>
  <c r="P42" i="22"/>
  <c r="O42" i="22"/>
  <c r="P40" i="22"/>
  <c r="O40" i="22"/>
  <c r="P38" i="22"/>
  <c r="O38" i="22"/>
  <c r="P36" i="22"/>
  <c r="O36" i="22"/>
  <c r="P34" i="22"/>
  <c r="O34" i="22"/>
  <c r="P32" i="22"/>
  <c r="O32" i="22"/>
  <c r="P30" i="22"/>
  <c r="O30" i="22"/>
  <c r="H30" i="22"/>
  <c r="H31" i="22" s="1"/>
  <c r="P28" i="22"/>
  <c r="O28" i="22"/>
  <c r="P26" i="22"/>
  <c r="O26" i="22"/>
  <c r="M26" i="22"/>
  <c r="M25" i="22"/>
  <c r="L25" i="22"/>
  <c r="H12" i="22"/>
  <c r="H25" i="22" s="1"/>
  <c r="P46" i="20"/>
  <c r="O46" i="20"/>
  <c r="P44" i="20"/>
  <c r="O44" i="20"/>
  <c r="Q26" i="22" l="1"/>
  <c r="B12" i="22"/>
  <c r="L26" i="22"/>
  <c r="L27" i="22" s="1"/>
  <c r="F77" i="2"/>
  <c r="F97" i="2"/>
  <c r="D37" i="2"/>
  <c r="E37" i="2"/>
  <c r="D38" i="2"/>
  <c r="E38" i="2"/>
  <c r="F38" i="2" s="1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F46" i="2" s="1"/>
  <c r="D47" i="2"/>
  <c r="E47" i="2"/>
  <c r="D48" i="2"/>
  <c r="F48" i="2" s="1"/>
  <c r="E48" i="2"/>
  <c r="D49" i="2"/>
  <c r="E49" i="2"/>
  <c r="F49" i="2" s="1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F62" i="2" s="1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F73" i="2" s="1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F86" i="2" s="1"/>
  <c r="D87" i="2"/>
  <c r="E87" i="2"/>
  <c r="D88" i="2"/>
  <c r="F88" i="2" s="1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F63" i="2" l="1"/>
  <c r="F53" i="2"/>
  <c r="F90" i="2"/>
  <c r="F82" i="2"/>
  <c r="F66" i="2"/>
  <c r="F42" i="2"/>
  <c r="F85" i="2"/>
  <c r="F41" i="2"/>
  <c r="F105" i="2"/>
  <c r="F101" i="2"/>
  <c r="F104" i="2"/>
  <c r="F102" i="2"/>
  <c r="F78" i="2"/>
  <c r="F54" i="2"/>
  <c r="F81" i="2"/>
  <c r="F57" i="2"/>
  <c r="F80" i="2"/>
  <c r="F74" i="2"/>
  <c r="F50" i="2"/>
  <c r="F93" i="2"/>
  <c r="F69" i="2"/>
  <c r="F45" i="2"/>
  <c r="F94" i="2"/>
  <c r="F70" i="2"/>
  <c r="F89" i="2"/>
  <c r="F65" i="2"/>
  <c r="B25" i="22"/>
  <c r="L18" i="22" s="1"/>
  <c r="L14" i="22"/>
  <c r="F98" i="2"/>
  <c r="F58" i="2"/>
  <c r="F61" i="2"/>
  <c r="F37" i="2"/>
  <c r="L13" i="22"/>
  <c r="F96" i="2"/>
  <c r="F64" i="2"/>
  <c r="F103" i="2"/>
  <c r="F87" i="2"/>
  <c r="F47" i="2"/>
  <c r="F100" i="2"/>
  <c r="F92" i="2"/>
  <c r="F84" i="2"/>
  <c r="F76" i="2"/>
  <c r="F68" i="2"/>
  <c r="F60" i="2"/>
  <c r="F52" i="2"/>
  <c r="F44" i="2"/>
  <c r="F99" i="2"/>
  <c r="F91" i="2"/>
  <c r="F83" i="2"/>
  <c r="F75" i="2"/>
  <c r="F67" i="2"/>
  <c r="F59" i="2"/>
  <c r="F51" i="2"/>
  <c r="F43" i="2"/>
  <c r="F72" i="2"/>
  <c r="F56" i="2"/>
  <c r="F40" i="2"/>
  <c r="F95" i="2"/>
  <c r="F79" i="2"/>
  <c r="F71" i="2"/>
  <c r="F55" i="2"/>
  <c r="F39" i="2"/>
  <c r="P42" i="20"/>
  <c r="O42" i="20"/>
  <c r="P40" i="20"/>
  <c r="O40" i="20"/>
  <c r="P38" i="20"/>
  <c r="O38" i="20"/>
  <c r="P36" i="20"/>
  <c r="O36" i="20"/>
  <c r="P34" i="20"/>
  <c r="O34" i="20"/>
  <c r="P32" i="20"/>
  <c r="O32" i="20"/>
  <c r="P30" i="20"/>
  <c r="O30" i="20"/>
  <c r="P28" i="20"/>
  <c r="O28" i="20"/>
  <c r="P26" i="20"/>
  <c r="O26" i="20"/>
  <c r="M26" i="20"/>
  <c r="L25" i="20"/>
  <c r="N13" i="22" l="1"/>
  <c r="N14" i="22"/>
  <c r="L17" i="22"/>
  <c r="N18" i="22" s="1"/>
  <c r="M27" i="22"/>
  <c r="M28" i="22" s="1"/>
  <c r="L26" i="20"/>
  <c r="Q26" i="20"/>
  <c r="M22" i="20"/>
  <c r="M21" i="20"/>
  <c r="L14" i="20"/>
  <c r="H12" i="20"/>
  <c r="H30" i="20"/>
  <c r="H31" i="20" s="1"/>
  <c r="L13" i="20"/>
  <c r="D5" i="2"/>
  <c r="E5" i="2"/>
  <c r="D6" i="2"/>
  <c r="E6" i="2"/>
  <c r="E7" i="2"/>
  <c r="D7" i="2"/>
  <c r="E8" i="2"/>
  <c r="D8" i="2"/>
  <c r="D36" i="2"/>
  <c r="E36" i="2"/>
  <c r="Q28" i="22" l="1"/>
  <c r="L28" i="22"/>
  <c r="L29" i="22" s="1"/>
  <c r="M29" i="22" s="1"/>
  <c r="M30" i="22" s="1"/>
  <c r="N17" i="22"/>
  <c r="B12" i="20"/>
  <c r="B25" i="20" s="1"/>
  <c r="H25" i="20"/>
  <c r="F7" i="2"/>
  <c r="F8" i="2"/>
  <c r="F6" i="2"/>
  <c r="F36" i="2"/>
  <c r="F5" i="2"/>
  <c r="M27" i="20"/>
  <c r="M28" i="20" s="1"/>
  <c r="N13" i="20"/>
  <c r="N14" i="20"/>
  <c r="Q30" i="22" l="1"/>
  <c r="L30" i="22"/>
  <c r="L31" i="22" s="1"/>
  <c r="M31" i="22" s="1"/>
  <c r="M32" i="22" s="1"/>
  <c r="L17" i="20"/>
  <c r="L18" i="20"/>
  <c r="E9" i="2"/>
  <c r="D9" i="2"/>
  <c r="F9" i="2" s="1"/>
  <c r="Q32" i="22" l="1"/>
  <c r="L32" i="22"/>
  <c r="L33" i="22" s="1"/>
  <c r="M33" i="22" s="1"/>
  <c r="M34" i="22" s="1"/>
  <c r="N18" i="20"/>
  <c r="N17" i="20"/>
  <c r="D10" i="2"/>
  <c r="E10" i="2"/>
  <c r="L34" i="22" l="1"/>
  <c r="L35" i="22" s="1"/>
  <c r="M35" i="22" s="1"/>
  <c r="M36" i="22" s="1"/>
  <c r="Q34" i="22"/>
  <c r="F10" i="2"/>
  <c r="E11" i="2"/>
  <c r="D11" i="2"/>
  <c r="F11" i="2" l="1"/>
  <c r="L36" i="22"/>
  <c r="L37" i="22" s="1"/>
  <c r="M37" i="22" s="1"/>
  <c r="M38" i="22" s="1"/>
  <c r="Q36" i="22"/>
  <c r="D12" i="2"/>
  <c r="E12" i="2"/>
  <c r="Q38" i="22" l="1"/>
  <c r="L38" i="22"/>
  <c r="L39" i="22" s="1"/>
  <c r="M39" i="22" s="1"/>
  <c r="M40" i="22" s="1"/>
  <c r="F12" i="2"/>
  <c r="D13" i="2"/>
  <c r="E13" i="2"/>
  <c r="Q40" i="22" l="1"/>
  <c r="L40" i="22"/>
  <c r="L41" i="22" s="1"/>
  <c r="M41" i="22" s="1"/>
  <c r="M42" i="22" s="1"/>
  <c r="F13" i="2"/>
  <c r="E14" i="2"/>
  <c r="D14" i="2"/>
  <c r="Q42" i="22" l="1"/>
  <c r="L42" i="22"/>
  <c r="L43" i="22" s="1"/>
  <c r="M43" i="22" s="1"/>
  <c r="M44" i="22" s="1"/>
  <c r="F14" i="2"/>
  <c r="D15" i="2"/>
  <c r="E15" i="2"/>
  <c r="F15" i="2" l="1"/>
  <c r="Q44" i="22"/>
  <c r="L44" i="22"/>
  <c r="L45" i="22" s="1"/>
  <c r="M45" i="22" s="1"/>
  <c r="M46" i="22" s="1"/>
  <c r="D16" i="2"/>
  <c r="E16" i="2"/>
  <c r="Q46" i="22" l="1"/>
  <c r="L46" i="22"/>
  <c r="L47" i="22" s="1"/>
  <c r="M47" i="22" s="1"/>
  <c r="F16" i="2"/>
  <c r="E17" i="2"/>
  <c r="D17" i="2"/>
  <c r="F17" i="2" s="1"/>
  <c r="D18" i="2" l="1"/>
  <c r="E18" i="2"/>
  <c r="F18" i="2" l="1"/>
  <c r="E19" i="2"/>
  <c r="D19" i="2"/>
  <c r="F19" i="2" s="1"/>
  <c r="D20" i="2" l="1"/>
  <c r="E20" i="2"/>
  <c r="F20" i="2" l="1"/>
  <c r="D21" i="2"/>
  <c r="E21" i="2"/>
  <c r="F21" i="2" l="1"/>
  <c r="D22" i="2"/>
  <c r="E22" i="2"/>
  <c r="F22" i="2" l="1"/>
  <c r="D23" i="2"/>
  <c r="E23" i="2"/>
  <c r="F23" i="2" l="1"/>
  <c r="D24" i="2"/>
  <c r="E24" i="2"/>
  <c r="F24" i="2" l="1"/>
  <c r="E25" i="2"/>
  <c r="D25" i="2"/>
  <c r="F25" i="2" l="1"/>
  <c r="D26" i="2"/>
  <c r="E26" i="2"/>
  <c r="F26" i="2" l="1"/>
  <c r="E27" i="2"/>
  <c r="D27" i="2"/>
  <c r="F27" i="2" l="1"/>
  <c r="D28" i="2"/>
  <c r="E28" i="2"/>
  <c r="F28" i="2" l="1"/>
  <c r="D29" i="2"/>
  <c r="E29" i="2"/>
  <c r="F29" i="2" l="1"/>
  <c r="E30" i="2"/>
  <c r="D30" i="2"/>
  <c r="F30" i="2" l="1"/>
  <c r="D31" i="2"/>
  <c r="E31" i="2"/>
  <c r="F31" i="2" l="1"/>
  <c r="E32" i="2"/>
  <c r="D32" i="2"/>
  <c r="F32" i="2" l="1"/>
  <c r="E33" i="2"/>
  <c r="D33" i="2"/>
  <c r="F33" i="2" s="1"/>
  <c r="D34" i="2" l="1"/>
  <c r="E34" i="2"/>
  <c r="F34" i="2" l="1"/>
  <c r="E35" i="2"/>
  <c r="D35" i="2"/>
  <c r="F35" i="2" s="1"/>
  <c r="M29" i="20" l="1"/>
  <c r="M30" i="20" s="1"/>
  <c r="Q28" i="20"/>
  <c r="L28" i="20"/>
  <c r="L30" i="20" l="1"/>
  <c r="Q30" i="20"/>
  <c r="L31" i="20" l="1"/>
  <c r="M31" i="20" s="1"/>
  <c r="M32" i="20" s="1"/>
  <c r="Q32" i="20" l="1"/>
  <c r="L32" i="20"/>
  <c r="L33" i="20" s="1"/>
  <c r="M33" i="20" s="1"/>
  <c r="M34" i="20" s="1"/>
  <c r="L34" i="20" l="1"/>
  <c r="L35" i="20" s="1"/>
  <c r="M35" i="20" s="1"/>
  <c r="M36" i="20" s="1"/>
  <c r="Q34" i="20"/>
  <c r="Q36" i="20" l="1"/>
  <c r="L36" i="20"/>
  <c r="L37" i="20" s="1"/>
  <c r="M37" i="20" s="1"/>
  <c r="M38" i="20" s="1"/>
  <c r="L38" i="20" l="1"/>
  <c r="L39" i="20" s="1"/>
  <c r="M39" i="20" s="1"/>
  <c r="M40" i="20" s="1"/>
  <c r="Q38" i="20"/>
  <c r="L40" i="20" l="1"/>
  <c r="L41" i="20" s="1"/>
  <c r="M41" i="20" s="1"/>
  <c r="M42" i="20" s="1"/>
  <c r="Q40" i="20"/>
  <c r="L42" i="20" l="1"/>
  <c r="L43" i="20" s="1"/>
  <c r="M43" i="20" s="1"/>
  <c r="M44" i="20" s="1"/>
  <c r="Q42" i="20"/>
  <c r="L44" i="20" l="1"/>
  <c r="L45" i="20" s="1"/>
  <c r="M45" i="20" s="1"/>
  <c r="M46" i="20" s="1"/>
  <c r="Q44" i="20"/>
  <c r="Q46" i="20" l="1"/>
  <c r="L46" i="20"/>
  <c r="L47" i="20" s="1"/>
  <c r="M47" i="20" s="1"/>
</calcChain>
</file>

<file path=xl/sharedStrings.xml><?xml version="1.0" encoding="utf-8"?>
<sst xmlns="http://schemas.openxmlformats.org/spreadsheetml/2006/main" count="218" uniqueCount="110">
  <si>
    <t>x</t>
  </si>
  <si>
    <t>y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</si>
  <si>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</si>
  <si>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</si>
  <si>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</si>
  <si>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</si>
  <si>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</si>
  <si>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</si>
  <si>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</si>
  <si>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</si>
  <si>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R =</t>
  </si>
  <si>
    <t>TOL</t>
  </si>
  <si>
    <t>Slope =</t>
  </si>
  <si>
    <t>Intercept =</t>
  </si>
  <si>
    <t xml:space="preserve">BOL </t>
  </si>
  <si>
    <t xml:space="preserve">Slope = </t>
  </si>
  <si>
    <t>q Line</t>
  </si>
  <si>
    <t>45 Degree Line</t>
  </si>
  <si>
    <t>q =</t>
  </si>
  <si>
    <t>(mol B/mol)</t>
  </si>
  <si>
    <t xml:space="preserve">T </t>
  </si>
  <si>
    <t>(mm Hg)</t>
  </si>
  <si>
    <t>P (mm Hg) =</t>
  </si>
  <si>
    <t>Instructions:</t>
  </si>
  <si>
    <t>1) Select the pressure. Most examples are for 1 atm = 760 mm Hg.</t>
  </si>
  <si>
    <t>2) Run Solver to make the BP criteria equal to zero. The cell contains</t>
  </si>
  <si>
    <t>3) The following are set and don't need to be changed: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</si>
  <si>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</si>
  <si>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</si>
  <si>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</si>
  <si>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</si>
  <si>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</si>
  <si>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Benzene-Toluene VLE</t>
  </si>
  <si>
    <t>Total</t>
  </si>
  <si>
    <t>Condenser</t>
  </si>
  <si>
    <t>Partial</t>
  </si>
  <si>
    <t>Reboiler</t>
  </si>
  <si>
    <t>Column</t>
  </si>
  <si>
    <r>
      <t>1) Input F, z, R, D, and x</t>
    </r>
    <r>
      <rPr>
        <vertAlign val="subscript"/>
        <sz val="16"/>
        <rFont val="Verdana"/>
        <family val="2"/>
      </rPr>
      <t>D</t>
    </r>
    <r>
      <rPr>
        <sz val="16"/>
        <rFont val="Verdana"/>
        <family val="2"/>
      </rPr>
      <t xml:space="preserve">. </t>
    </r>
  </si>
  <si>
    <t>2) This simuation is set up for bubble point liquid feed (q = 1).</t>
  </si>
  <si>
    <t xml:space="preserve">3) Other specifications or feed condition will require modifications </t>
  </si>
  <si>
    <t xml:space="preserve">    for experts only! :-)</t>
  </si>
  <si>
    <r>
      <t xml:space="preserve">    Cell contains y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/K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+ (1-y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)/K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- 1.</t>
    </r>
  </si>
  <si>
    <r>
      <t>K</t>
    </r>
    <r>
      <rPr>
        <vertAlign val="subscript"/>
        <sz val="16"/>
        <rFont val="Verdana"/>
        <family val="2"/>
      </rPr>
      <t>B</t>
    </r>
  </si>
  <si>
    <r>
      <t>K</t>
    </r>
    <r>
      <rPr>
        <vertAlign val="subscript"/>
        <sz val="16"/>
        <rFont val="Verdana"/>
        <family val="2"/>
      </rPr>
      <t>T</t>
    </r>
  </si>
  <si>
    <t>F =</t>
  </si>
  <si>
    <t>z =</t>
  </si>
  <si>
    <t>D =</t>
  </si>
  <si>
    <t>B =</t>
  </si>
  <si>
    <r>
      <t>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= </t>
    </r>
  </si>
  <si>
    <r>
      <t>x</t>
    </r>
    <r>
      <rPr>
        <vertAlign val="subscript"/>
        <sz val="16"/>
        <rFont val="Verdana"/>
        <family val="2"/>
      </rPr>
      <t>D</t>
    </r>
    <r>
      <rPr>
        <sz val="16"/>
        <rFont val="Verdana"/>
        <family val="2"/>
      </rPr>
      <t xml:space="preserve"> =</t>
    </r>
  </si>
  <si>
    <t>V' =</t>
  </si>
  <si>
    <t>L' =</t>
  </si>
  <si>
    <t>Stage</t>
  </si>
  <si>
    <t>McCabe-Thiele Method - Vapor Feed</t>
  </si>
  <si>
    <t>McCabe-Thiele Method - Liquid Feed</t>
  </si>
  <si>
    <r>
      <t>p</t>
    </r>
    <r>
      <rPr>
        <b/>
        <vertAlign val="subscript"/>
        <sz val="16"/>
        <rFont val="Verdana"/>
        <family val="2"/>
      </rPr>
      <t>B</t>
    </r>
  </si>
  <si>
    <r>
      <t>p</t>
    </r>
    <r>
      <rPr>
        <b/>
        <vertAlign val="subscript"/>
        <sz val="16"/>
        <rFont val="Verdana"/>
        <family val="2"/>
      </rPr>
      <t>T</t>
    </r>
  </si>
  <si>
    <r>
      <t>(</t>
    </r>
    <r>
      <rPr>
        <b/>
        <vertAlign val="superscript"/>
        <sz val="16"/>
        <rFont val="Verdana"/>
        <family val="2"/>
      </rPr>
      <t>o</t>
    </r>
    <r>
      <rPr>
        <b/>
        <sz val="16"/>
        <rFont val="Verdana"/>
        <family val="2"/>
      </rPr>
      <t>C)</t>
    </r>
  </si>
  <si>
    <t>V =</t>
  </si>
  <si>
    <t>L =</t>
  </si>
  <si>
    <t>Specified</t>
  </si>
  <si>
    <t>Calculated</t>
  </si>
  <si>
    <t>x calc using TOL</t>
  </si>
  <si>
    <t>x calc using BOL</t>
  </si>
  <si>
    <t>Iterated</t>
  </si>
  <si>
    <t>Objectives</t>
  </si>
  <si>
    <r>
      <t>1) Input F, z, R, D, E</t>
    </r>
    <r>
      <rPr>
        <vertAlign val="subscript"/>
        <sz val="16"/>
        <rFont val="Verdana"/>
        <family val="2"/>
      </rPr>
      <t>MV</t>
    </r>
    <r>
      <rPr>
        <sz val="16"/>
        <rFont val="Verdana"/>
        <family val="2"/>
      </rPr>
      <t>, and x</t>
    </r>
    <r>
      <rPr>
        <vertAlign val="subscript"/>
        <sz val="16"/>
        <rFont val="Verdana"/>
        <family val="2"/>
      </rPr>
      <t>D</t>
    </r>
    <r>
      <rPr>
        <sz val="16"/>
        <rFont val="Verdana"/>
        <family val="2"/>
      </rPr>
      <t xml:space="preserve">. </t>
    </r>
  </si>
  <si>
    <t>4) Switch calc of x from TOL to BOL at optimum stage. Do this by</t>
  </si>
  <si>
    <t xml:space="preserve">    copying a purple cell to a tan cell or vice versa.</t>
  </si>
  <si>
    <t xml:space="preserve">5) Run Solver to make the BP criteria equal to zero by changing T. </t>
  </si>
  <si>
    <t xml:space="preserve">6) In this base case (Example 16.1) the distillate composition is </t>
  </si>
  <si>
    <t>exceded in Tray 2 so only 12 trays are required. Renumber them with</t>
  </si>
  <si>
    <t>Tray 2 becoming Tray 1, etc.</t>
  </si>
  <si>
    <t>4) Switch calc of y from TOL to BOL at optimum stage. Do this by</t>
  </si>
  <si>
    <t xml:space="preserve">6) In this base case (Example 7.1) the bottoms composition is </t>
  </si>
  <si>
    <t xml:space="preserve">    exceded in Tray 10 so only 9 trays are required. </t>
  </si>
  <si>
    <t xml:space="preserve">    </t>
  </si>
  <si>
    <t>y calc using TOL</t>
  </si>
  <si>
    <t>y calc using BOL</t>
  </si>
  <si>
    <t>DP</t>
  </si>
  <si>
    <t xml:space="preserve">5) Run Solver to make the DP criteria equal to zero by changing T. </t>
  </si>
  <si>
    <t xml:space="preserve">6) In this base case (Try This At Home 7.1) the bottoms  </t>
  </si>
  <si>
    <t xml:space="preserve">    composition is exceded in Stage 9 so only 8 trays and a </t>
  </si>
  <si>
    <t xml:space="preserve">    partial reboiler are required. </t>
  </si>
  <si>
    <t>2) This simuation is set up for dew point vapor feed (q = 0).</t>
  </si>
  <si>
    <t>What's this?</t>
  </si>
  <si>
    <r>
      <t>Tray 2 leaving streams. x</t>
    </r>
    <r>
      <rPr>
        <vertAlign val="subscript"/>
        <sz val="16"/>
        <rFont val="Verdana"/>
        <family val="2"/>
      </rPr>
      <t>2</t>
    </r>
    <r>
      <rPr>
        <sz val="16"/>
        <rFont val="Verdana"/>
        <family val="2"/>
      </rPr>
      <t xml:space="preserve"> from equilibrium.</t>
    </r>
  </si>
  <si>
    <r>
      <t>Tray 11 leaving streams. x</t>
    </r>
    <r>
      <rPr>
        <vertAlign val="subscript"/>
        <sz val="16"/>
        <rFont val="Verdana"/>
        <family val="2"/>
      </rPr>
      <t>11</t>
    </r>
    <r>
      <rPr>
        <sz val="16"/>
        <rFont val="Verdana"/>
        <family val="2"/>
      </rPr>
      <t xml:space="preserve"> from equilibrium.</t>
    </r>
  </si>
  <si>
    <r>
      <t>Tray 3 leaving streams. x</t>
    </r>
    <r>
      <rPr>
        <vertAlign val="subscript"/>
        <sz val="16"/>
        <rFont val="Verdana"/>
        <family val="2"/>
      </rPr>
      <t>3</t>
    </r>
    <r>
      <rPr>
        <sz val="16"/>
        <rFont val="Verdana"/>
        <family val="2"/>
      </rPr>
      <t xml:space="preserve"> from equilibrium.</t>
    </r>
  </si>
  <si>
    <r>
      <t>Tray 4 leaving streams. x</t>
    </r>
    <r>
      <rPr>
        <vertAlign val="subscript"/>
        <sz val="16"/>
        <rFont val="Verdana"/>
        <family val="2"/>
      </rPr>
      <t>4</t>
    </r>
    <r>
      <rPr>
        <sz val="16"/>
        <rFont val="Verdana"/>
        <family val="2"/>
      </rPr>
      <t xml:space="preserve"> from equilibrium.</t>
    </r>
  </si>
  <si>
    <r>
      <t>Tray 5 leaving streams. x</t>
    </r>
    <r>
      <rPr>
        <vertAlign val="subscript"/>
        <sz val="16"/>
        <rFont val="Verdana"/>
        <family val="2"/>
      </rPr>
      <t>5</t>
    </r>
    <r>
      <rPr>
        <sz val="16"/>
        <rFont val="Verdana"/>
        <family val="2"/>
      </rPr>
      <t xml:space="preserve"> from equilibrium.</t>
    </r>
  </si>
  <si>
    <r>
      <t>Tray 6 leaving streams. x</t>
    </r>
    <r>
      <rPr>
        <vertAlign val="subscript"/>
        <sz val="16"/>
        <rFont val="Verdana"/>
        <family val="2"/>
      </rPr>
      <t>6</t>
    </r>
    <r>
      <rPr>
        <sz val="16"/>
        <rFont val="Verdana"/>
        <family val="2"/>
      </rPr>
      <t xml:space="preserve"> from equilibrium.</t>
    </r>
  </si>
  <si>
    <r>
      <t>Tray 7 leaving streams. x</t>
    </r>
    <r>
      <rPr>
        <vertAlign val="subscript"/>
        <sz val="16"/>
        <rFont val="Verdana"/>
        <family val="2"/>
      </rPr>
      <t>7</t>
    </r>
    <r>
      <rPr>
        <sz val="16"/>
        <rFont val="Verdana"/>
        <family val="2"/>
      </rPr>
      <t xml:space="preserve"> from equilibrium.</t>
    </r>
  </si>
  <si>
    <r>
      <t>Tray 8 leaving streams. x</t>
    </r>
    <r>
      <rPr>
        <vertAlign val="subscript"/>
        <sz val="16"/>
        <rFont val="Verdana"/>
        <family val="2"/>
      </rPr>
      <t>8</t>
    </r>
    <r>
      <rPr>
        <sz val="16"/>
        <rFont val="Verdana"/>
        <family val="2"/>
      </rPr>
      <t xml:space="preserve"> from equilibrium.</t>
    </r>
  </si>
  <si>
    <r>
      <t>Tray 9 leaving streams. x</t>
    </r>
    <r>
      <rPr>
        <vertAlign val="subscript"/>
        <sz val="16"/>
        <rFont val="Verdana"/>
        <family val="2"/>
      </rPr>
      <t>9</t>
    </r>
    <r>
      <rPr>
        <sz val="16"/>
        <rFont val="Verdana"/>
        <family val="2"/>
      </rPr>
      <t xml:space="preserve"> from equilibrium.</t>
    </r>
  </si>
  <si>
    <r>
      <t>Tray 10 leaving streams. x</t>
    </r>
    <r>
      <rPr>
        <vertAlign val="subscript"/>
        <sz val="16"/>
        <rFont val="Verdana"/>
        <family val="2"/>
      </rPr>
      <t>10</t>
    </r>
    <r>
      <rPr>
        <sz val="16"/>
        <rFont val="Verdana"/>
        <family val="2"/>
      </rPr>
      <t xml:space="preserve"> from equilibrium.</t>
    </r>
  </si>
  <si>
    <r>
      <t>Trays 2 and 3 passing streams. y</t>
    </r>
    <r>
      <rPr>
        <vertAlign val="subscript"/>
        <sz val="16"/>
        <rFont val="Verdana"/>
        <family val="2"/>
      </rPr>
      <t>3</t>
    </r>
    <r>
      <rPr>
        <sz val="16"/>
        <rFont val="Verdana"/>
        <family val="2"/>
      </rPr>
      <t xml:space="preserve"> from OL.</t>
    </r>
  </si>
  <si>
    <r>
      <t>Trays 3 and 4 passing streams. y</t>
    </r>
    <r>
      <rPr>
        <vertAlign val="subscript"/>
        <sz val="16"/>
        <rFont val="Verdana"/>
        <family val="2"/>
      </rPr>
      <t>4</t>
    </r>
    <r>
      <rPr>
        <sz val="16"/>
        <rFont val="Verdana"/>
        <family val="2"/>
      </rPr>
      <t xml:space="preserve"> from OL.</t>
    </r>
  </si>
  <si>
    <r>
      <t>Trays 4 and 5 passing streams. y</t>
    </r>
    <r>
      <rPr>
        <vertAlign val="subscript"/>
        <sz val="16"/>
        <rFont val="Verdana"/>
        <family val="2"/>
      </rPr>
      <t>5</t>
    </r>
    <r>
      <rPr>
        <sz val="16"/>
        <rFont val="Verdana"/>
        <family val="2"/>
      </rPr>
      <t xml:space="preserve"> from OL.</t>
    </r>
  </si>
  <si>
    <r>
      <t>Trays 5 and 6 passing streams. y</t>
    </r>
    <r>
      <rPr>
        <vertAlign val="subscript"/>
        <sz val="16"/>
        <rFont val="Verdana"/>
        <family val="2"/>
      </rPr>
      <t>6</t>
    </r>
    <r>
      <rPr>
        <sz val="16"/>
        <rFont val="Verdana"/>
        <family val="2"/>
      </rPr>
      <t xml:space="preserve"> from OL.</t>
    </r>
  </si>
  <si>
    <r>
      <t>Trays 6 and 7 passing streams. y</t>
    </r>
    <r>
      <rPr>
        <vertAlign val="subscript"/>
        <sz val="16"/>
        <rFont val="Verdana"/>
        <family val="2"/>
      </rPr>
      <t>7</t>
    </r>
    <r>
      <rPr>
        <sz val="16"/>
        <rFont val="Verdana"/>
        <family val="2"/>
      </rPr>
      <t xml:space="preserve"> from OL.</t>
    </r>
  </si>
  <si>
    <r>
      <t>Trays 7 and 8 passing streams. y</t>
    </r>
    <r>
      <rPr>
        <vertAlign val="subscript"/>
        <sz val="16"/>
        <rFont val="Verdana"/>
        <family val="2"/>
      </rPr>
      <t>8</t>
    </r>
    <r>
      <rPr>
        <sz val="16"/>
        <rFont val="Verdana"/>
        <family val="2"/>
      </rPr>
      <t xml:space="preserve"> from OL.</t>
    </r>
  </si>
  <si>
    <r>
      <t>Trays 8 and 9 passing streams. y</t>
    </r>
    <r>
      <rPr>
        <vertAlign val="subscript"/>
        <sz val="16"/>
        <rFont val="Verdana"/>
        <family val="2"/>
      </rPr>
      <t>9</t>
    </r>
    <r>
      <rPr>
        <sz val="16"/>
        <rFont val="Verdana"/>
        <family val="2"/>
      </rPr>
      <t xml:space="preserve"> from OL.</t>
    </r>
  </si>
  <si>
    <r>
      <t>Trays 9 and 10 passing streams. y</t>
    </r>
    <r>
      <rPr>
        <vertAlign val="subscript"/>
        <sz val="16"/>
        <rFont val="Verdana"/>
        <family val="2"/>
      </rPr>
      <t>10</t>
    </r>
    <r>
      <rPr>
        <sz val="16"/>
        <rFont val="Verdana"/>
        <family val="2"/>
      </rPr>
      <t xml:space="preserve"> from OL.</t>
    </r>
  </si>
  <si>
    <r>
      <t>Trays 10 and 11 passing streams. y</t>
    </r>
    <r>
      <rPr>
        <vertAlign val="subscript"/>
        <sz val="16"/>
        <rFont val="Verdana"/>
        <family val="2"/>
      </rPr>
      <t>11</t>
    </r>
    <r>
      <rPr>
        <sz val="16"/>
        <rFont val="Verdana"/>
        <family val="2"/>
      </rPr>
      <t xml:space="preserve"> from OL.</t>
    </r>
  </si>
  <si>
    <r>
      <t>Trays 11 and 12 passing streams. y</t>
    </r>
    <r>
      <rPr>
        <vertAlign val="subscript"/>
        <sz val="16"/>
        <rFont val="Verdana"/>
        <family val="2"/>
      </rPr>
      <t>12</t>
    </r>
    <r>
      <rPr>
        <sz val="16"/>
        <rFont val="Verdana"/>
        <family val="2"/>
      </rPr>
      <t xml:space="preserve"> from OL.</t>
    </r>
  </si>
  <si>
    <r>
      <t>Trays 1 and 2 passing streams. y</t>
    </r>
    <r>
      <rPr>
        <vertAlign val="subscript"/>
        <sz val="16"/>
        <rFont val="Verdana"/>
        <family val="2"/>
      </rPr>
      <t>2</t>
    </r>
    <r>
      <rPr>
        <sz val="16"/>
        <rFont val="Verdana"/>
        <family val="2"/>
      </rPr>
      <t xml:space="preserve"> from OL.</t>
    </r>
  </si>
  <si>
    <t>Copied from distillate specifications. TC and Tray 1 passing streams.</t>
  </si>
  <si>
    <r>
      <t>Tray 1 leaving streams. x</t>
    </r>
    <r>
      <rPr>
        <vertAlign val="subscript"/>
        <sz val="16"/>
        <rFont val="Verdana"/>
        <family val="2"/>
      </rPr>
      <t>1</t>
    </r>
    <r>
      <rPr>
        <sz val="16"/>
        <rFont val="Verdana"/>
        <family val="2"/>
      </rPr>
      <t xml:space="preserve"> from equilibrium.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</si>
</sst>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"/>
    <numFmt numFmtId="167" formatCode="0.000000"/>
    <numFmt numFmtId="168" formatCode="0.00000"/>
  </numFmts>
  <fonts count="12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sz val="10"/>
      <name val="Verdana"/>
      <family val="2"/>
    </font>
    <font>
      <sz val="16"/>
      <color theme="1"/>
      <name val="Verdana"/>
      <family val="2"/>
    </font>
    <font>
      <sz val="18"/>
      <name val="Verdana"/>
      <family val="2"/>
    </font>
    <font>
      <b/>
      <sz val="16"/>
      <color theme="1"/>
      <name val="Calibri"/>
      <family val="2"/>
      <scheme val="minor"/>
    </font>
    <font>
      <b/>
      <sz val="20"/>
      <name val="Verdana"/>
      <family val="2"/>
    </font>
    <font>
      <b/>
      <sz val="16"/>
      <name val="Verdana"/>
      <family val="2"/>
    </font>
    <font>
      <b/>
      <vertAlign val="subscript"/>
      <sz val="16"/>
      <name val="Verdana"/>
      <family val="2"/>
    </font>
    <font>
      <b/>
      <vertAlign val="superscript"/>
      <sz val="1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rgb="FFFF0000"/>
      </left>
      <right style="thick">
        <color rgb="FF0070C0"/>
      </right>
      <top style="thick">
        <color indexed="64"/>
      </top>
      <bottom/>
      <diagonal/>
    </border>
    <border>
      <left style="thick">
        <color rgb="FFFF0000"/>
      </left>
      <right style="thick">
        <color rgb="FF0070C0"/>
      </right>
      <top/>
      <bottom/>
      <diagonal/>
    </border>
    <border>
      <left style="thick">
        <color rgb="FFFF0000"/>
      </left>
      <right style="thick">
        <color rgb="FF0070C0"/>
      </right>
      <top/>
      <bottom style="thick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indexed="64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 style="thick">
        <color theme="6" tint="-0.499984740745262"/>
      </left>
      <right/>
      <top/>
      <bottom/>
      <diagonal/>
    </border>
    <border>
      <left/>
      <right style="thick">
        <color theme="6" tint="-0.499984740745262"/>
      </right>
      <top/>
      <bottom/>
      <diagonal/>
    </border>
    <border>
      <left style="thick">
        <color theme="6" tint="-0.499984740745262"/>
      </left>
      <right/>
      <top/>
      <bottom style="thick">
        <color theme="6" tint="-0.499984740745262"/>
      </bottom>
      <diagonal/>
    </border>
    <border>
      <left/>
      <right style="thick">
        <color theme="6" tint="-0.499984740745262"/>
      </right>
      <top/>
      <bottom style="thick">
        <color theme="6" tint="-0.499984740745262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7" tint="-0.499984740745262"/>
      </left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thick">
        <color theme="2" tint="-0.89996032593768116"/>
      </left>
      <right style="thick">
        <color theme="2" tint="-0.89996032593768116"/>
      </right>
      <top style="thick">
        <color theme="2" tint="-0.89996032593768116"/>
      </top>
      <bottom style="thick">
        <color theme="2" tint="-0.89996032593768116"/>
      </bottom>
      <diagonal/>
    </border>
    <border>
      <left style="thick">
        <color theme="7" tint="-0.499984740745262"/>
      </left>
      <right/>
      <top style="thick">
        <color theme="7" tint="-0.499984740745262"/>
      </top>
      <bottom style="thick">
        <color theme="7" tint="-0.499984740745262"/>
      </bottom>
      <diagonal/>
    </border>
    <border>
      <left/>
      <right style="thick">
        <color theme="7" tint="-0.499984740745262"/>
      </right>
      <top style="thick">
        <color theme="7" tint="-0.499984740745262"/>
      </top>
      <bottom style="thick">
        <color theme="7" tint="-0.499984740745262"/>
      </bottom>
      <diagonal/>
    </border>
    <border>
      <left style="thick">
        <color theme="2" tint="-0.89996032593768116"/>
      </left>
      <right/>
      <top style="thick">
        <color theme="2" tint="-0.89996032593768116"/>
      </top>
      <bottom style="thick">
        <color theme="2" tint="-0.89996032593768116"/>
      </bottom>
      <diagonal/>
    </border>
    <border>
      <left/>
      <right style="thick">
        <color theme="2" tint="-0.89996032593768116"/>
      </right>
      <top style="thick">
        <color theme="2" tint="-0.89996032593768116"/>
      </top>
      <bottom style="thick">
        <color theme="2" tint="-0.89996032593768116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theme="9" tint="-0.499984740745262"/>
      </top>
      <bottom/>
      <diagonal/>
    </border>
    <border>
      <left style="thick">
        <color indexed="64"/>
      </left>
      <right style="thick">
        <color indexed="64"/>
      </right>
      <top style="thick">
        <color theme="5" tint="-0.499984740745262"/>
      </top>
      <bottom/>
      <diagonal/>
    </border>
    <border>
      <left style="thick">
        <color indexed="64"/>
      </left>
      <right style="thick">
        <color indexed="64"/>
      </right>
      <top style="thick">
        <color theme="4" tint="-0.499984740745262"/>
      </top>
      <bottom style="thick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0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0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7" tint="-0.499984740745262"/>
      </left>
      <right style="thick">
        <color theme="7" tint="-0.499984740745262"/>
      </right>
      <top/>
      <bottom style="thick">
        <color theme="7" tint="-0.499984740745262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0" fontId="0" fillId="0" borderId="0" xfId="0" applyBorder="1"/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5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12" xfId="0" applyFill="1" applyBorder="1"/>
    <xf numFmtId="0" fontId="2" fillId="3" borderId="27" xfId="0" applyFont="1" applyFill="1" applyBorder="1" applyAlignment="1">
      <alignment horizontal="right"/>
    </xf>
    <xf numFmtId="0" fontId="2" fillId="3" borderId="28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165" fontId="2" fillId="3" borderId="30" xfId="0" applyNumberFormat="1" applyFont="1" applyFill="1" applyBorder="1" applyAlignment="1">
      <alignment horizontal="left"/>
    </xf>
    <xf numFmtId="0" fontId="2" fillId="3" borderId="31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right"/>
    </xf>
    <xf numFmtId="166" fontId="2" fillId="3" borderId="28" xfId="0" applyNumberFormat="1" applyFont="1" applyFill="1" applyBorder="1" applyAlignment="1">
      <alignment horizontal="left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15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Fill="1" applyBorder="1"/>
    <xf numFmtId="0" fontId="2" fillId="0" borderId="17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0" xfId="0" applyFont="1" applyBorder="1"/>
    <xf numFmtId="0" fontId="2" fillId="0" borderId="19" xfId="0" applyFont="1" applyBorder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0" borderId="22" xfId="0" applyFont="1" applyBorder="1"/>
    <xf numFmtId="1" fontId="2" fillId="2" borderId="0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6" xfId="0" applyFont="1" applyFill="1" applyBorder="1"/>
    <xf numFmtId="0" fontId="2" fillId="2" borderId="14" xfId="0" applyFont="1" applyFill="1" applyBorder="1"/>
    <xf numFmtId="0" fontId="2" fillId="0" borderId="11" xfId="0" applyFont="1" applyBorder="1"/>
    <xf numFmtId="166" fontId="2" fillId="3" borderId="32" xfId="0" applyNumberFormat="1" applyFont="1" applyFill="1" applyBorder="1" applyAlignment="1">
      <alignment horizontal="left"/>
    </xf>
    <xf numFmtId="0" fontId="2" fillId="0" borderId="21" xfId="0" applyFont="1" applyBorder="1"/>
    <xf numFmtId="0" fontId="2" fillId="4" borderId="33" xfId="0" applyFont="1" applyFill="1" applyBorder="1" applyAlignment="1">
      <alignment horizontal="right"/>
    </xf>
    <xf numFmtId="166" fontId="2" fillId="4" borderId="34" xfId="0" applyNumberFormat="1" applyFont="1" applyFill="1" applyBorder="1" applyAlignment="1">
      <alignment horizontal="left"/>
    </xf>
    <xf numFmtId="0" fontId="2" fillId="4" borderId="35" xfId="0" applyFont="1" applyFill="1" applyBorder="1" applyAlignment="1">
      <alignment horizontal="right"/>
    </xf>
    <xf numFmtId="165" fontId="2" fillId="4" borderId="36" xfId="0" applyNumberFormat="1" applyFont="1" applyFill="1" applyBorder="1" applyAlignment="1">
      <alignment horizontal="left"/>
    </xf>
    <xf numFmtId="0" fontId="2" fillId="4" borderId="37" xfId="0" applyFont="1" applyFill="1" applyBorder="1" applyAlignment="1">
      <alignment horizontal="right"/>
    </xf>
    <xf numFmtId="2" fontId="2" fillId="4" borderId="38" xfId="0" applyNumberFormat="1" applyFont="1" applyFill="1" applyBorder="1" applyAlignment="1">
      <alignment horizontal="left"/>
    </xf>
    <xf numFmtId="0" fontId="2" fillId="4" borderId="39" xfId="0" applyFont="1" applyFill="1" applyBorder="1" applyAlignment="1">
      <alignment horizontal="right"/>
    </xf>
    <xf numFmtId="2" fontId="2" fillId="4" borderId="40" xfId="0" applyNumberFormat="1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165" fontId="2" fillId="4" borderId="38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2" fillId="5" borderId="43" xfId="0" applyFont="1" applyFill="1" applyBorder="1" applyAlignment="1">
      <alignment horizontal="left"/>
    </xf>
    <xf numFmtId="0" fontId="2" fillId="5" borderId="44" xfId="0" applyFont="1" applyFill="1" applyBorder="1"/>
    <xf numFmtId="0" fontId="2" fillId="6" borderId="45" xfId="0" applyFont="1" applyFill="1" applyBorder="1" applyAlignment="1">
      <alignment horizontal="left"/>
    </xf>
    <xf numFmtId="0" fontId="2" fillId="6" borderId="46" xfId="0" applyFont="1" applyFill="1" applyBorder="1"/>
    <xf numFmtId="0" fontId="2" fillId="4" borderId="47" xfId="0" applyFont="1" applyFill="1" applyBorder="1"/>
    <xf numFmtId="0" fontId="5" fillId="3" borderId="48" xfId="0" applyFont="1" applyFill="1" applyBorder="1"/>
    <xf numFmtId="0" fontId="5" fillId="7" borderId="49" xfId="0" applyFont="1" applyFill="1" applyBorder="1"/>
    <xf numFmtId="0" fontId="5" fillId="8" borderId="50" xfId="0" applyFont="1" applyFill="1" applyBorder="1"/>
    <xf numFmtId="0" fontId="5" fillId="0" borderId="0" xfId="0" applyFont="1" applyFill="1" applyBorder="1"/>
    <xf numFmtId="165" fontId="2" fillId="5" borderId="41" xfId="0" applyNumberFormat="1" applyFont="1" applyFill="1" applyBorder="1" applyAlignment="1">
      <alignment horizontal="center"/>
    </xf>
    <xf numFmtId="165" fontId="2" fillId="3" borderId="52" xfId="0" applyNumberFormat="1" applyFont="1" applyFill="1" applyBorder="1" applyAlignment="1">
      <alignment horizontal="center"/>
    </xf>
    <xf numFmtId="165" fontId="2" fillId="3" borderId="53" xfId="0" applyNumberFormat="1" applyFont="1" applyFill="1" applyBorder="1" applyAlignment="1">
      <alignment horizontal="center"/>
    </xf>
    <xf numFmtId="165" fontId="2" fillId="6" borderId="42" xfId="0" applyNumberFormat="1" applyFont="1" applyFill="1" applyBorder="1" applyAlignment="1">
      <alignment horizontal="center"/>
    </xf>
    <xf numFmtId="2" fontId="2" fillId="7" borderId="54" xfId="0" applyNumberFormat="1" applyFont="1" applyFill="1" applyBorder="1" applyAlignment="1">
      <alignment horizontal="center"/>
    </xf>
    <xf numFmtId="167" fontId="2" fillId="3" borderId="51" xfId="0" applyNumberFormat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4" fillId="2" borderId="8" xfId="0" applyFont="1" applyFill="1" applyBorder="1"/>
    <xf numFmtId="0" fontId="2" fillId="5" borderId="4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0" borderId="2" xfId="0" applyFont="1" applyFill="1" applyBorder="1"/>
    <xf numFmtId="0" fontId="4" fillId="0" borderId="2" xfId="0" applyFont="1" applyFill="1" applyBorder="1"/>
    <xf numFmtId="0" fontId="7" fillId="0" borderId="0" xfId="0" applyFont="1" applyFill="1" applyBorder="1"/>
    <xf numFmtId="165" fontId="2" fillId="3" borderId="27" xfId="0" applyNumberFormat="1" applyFont="1" applyFill="1" applyBorder="1" applyAlignment="1">
      <alignment horizontal="center"/>
    </xf>
    <xf numFmtId="165" fontId="2" fillId="3" borderId="31" xfId="0" applyNumberFormat="1" applyFont="1" applyFill="1" applyBorder="1" applyAlignment="1">
      <alignment horizontal="center"/>
    </xf>
    <xf numFmtId="167" fontId="2" fillId="8" borderId="55" xfId="0" applyNumberFormat="1" applyFont="1" applyFill="1" applyBorder="1" applyAlignment="1">
      <alignment horizontal="center"/>
    </xf>
    <xf numFmtId="165" fontId="2" fillId="3" borderId="51" xfId="0" applyNumberFormat="1" applyFont="1" applyFill="1" applyBorder="1" applyAlignment="1">
      <alignment horizontal="center"/>
    </xf>
    <xf numFmtId="2" fontId="2" fillId="7" borderId="56" xfId="0" applyNumberFormat="1" applyFont="1" applyFill="1" applyBorder="1" applyAlignment="1">
      <alignment horizontal="center"/>
    </xf>
    <xf numFmtId="165" fontId="2" fillId="5" borderId="57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2F-4E75-818C-AA99995FDF7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8575">
                <a:solidFill>
                  <a:srgbClr val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0-3B48-4FE2-B967-33287C84BFB8}"/>
              </c:ext>
            </c:extLst>
          </c:dPt>
          <c:xVal>
            <c:numRef>
              <c:f>'Liquid Feed'!$M$9:$M$10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Feed'!$N$9:$N$10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2F-4E75-818C-AA99995FDF72}"/>
            </c:ext>
          </c:extLst>
        </c:ser>
        <c:ser>
          <c:idx val="2"/>
          <c:order val="2"/>
          <c:tx>
            <c:v>TOL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'Liquid Feed'!$M$13:$M$14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Feed'!$N$13:$N$14</c:f>
              <c:numCache>
                <c:formatCode>0.000</c:formatCode>
                <c:ptCount val="2"/>
                <c:pt idx="0">
                  <c:v>0.31666666666666665</c:v>
                </c:pt>
                <c:pt idx="1">
                  <c:v>0.98333333333333328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72F-4E75-818C-AA99995FDF72}"/>
            </c:ext>
          </c:extLst>
        </c:ser>
        <c:ser>
          <c:idx val="3"/>
          <c:order val="3"/>
          <c:tx>
            <c:v>BOL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'Liquid Feed'!$M$17:$M$18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Feed'!$N$17:$N$18</c:f>
              <c:numCache>
                <c:formatCode>0.000</c:formatCode>
                <c:ptCount val="2"/>
                <c:pt idx="0">
                  <c:v>-5.8333333333333334E-2</c:v>
                </c:pt>
                <c:pt idx="1">
                  <c:v>1.4416666666666667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72F-4E75-818C-AA99995FDF72}"/>
            </c:ext>
          </c:extLst>
        </c:ser>
        <c:ser>
          <c:idx val="4"/>
          <c:order val="4"/>
          <c:tx>
            <c:v>q Line</c:v>
          </c:tx>
          <c:spPr>
            <a:ln>
              <a:solidFill>
                <a:srgbClr val="7030A0"/>
              </a:solidFill>
              <a:prstDash val="solid"/>
            </a:ln>
          </c:spPr>
          <c:marker>
            <c:symbol val="none"/>
          </c:marker>
          <c:xVal>
            <c:numRef>
              <c:f>'Liquid Feed'!$M$21:$M$22</c:f>
              <c:numCache>
                <c:formatCode>0.000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'Liquid Feed'!$N$21:$N$22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72F-4E75-818C-AA99995FD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478432"/>
        <c:axId val="281478992"/>
      </c:scatterChart>
      <c:valAx>
        <c:axId val="28147843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478992"/>
        <c:crosses val="autoZero"/>
        <c:crossBetween val="midCat"/>
        <c:majorUnit val="0.1"/>
        <c:minorUnit val="5.000000000000001E-2"/>
      </c:valAx>
      <c:valAx>
        <c:axId val="28147899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47843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37501861210619"/>
          <c:y val="0.51939388489978722"/>
          <c:w val="0.26772003888835366"/>
          <c:h val="0.27461090202223909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6799988837275"/>
          <c:y val="2.2518400534354086E-2"/>
          <c:w val="0.84502599595503014"/>
          <c:h val="0.83463109057398299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28-4EFD-A825-271BC06C0517}"/>
            </c:ext>
          </c:extLst>
        </c:ser>
        <c:ser>
          <c:idx val="1"/>
          <c:order val="1"/>
          <c:tx>
            <c:v>45 Degree Line</c:v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'Liquid Feed'!$M$9:$M$10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Feed'!$N$9:$N$10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28-4EFD-A825-271BC06C0517}"/>
            </c:ext>
          </c:extLst>
        </c:ser>
        <c:ser>
          <c:idx val="2"/>
          <c:order val="2"/>
          <c:tx>
            <c:v>TOL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'Liquid Feed'!$M$13:$M$14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Feed'!$N$13:$N$14</c:f>
              <c:numCache>
                <c:formatCode>0.000</c:formatCode>
                <c:ptCount val="2"/>
                <c:pt idx="0">
                  <c:v>0.31666666666666665</c:v>
                </c:pt>
                <c:pt idx="1">
                  <c:v>0.98333333333333328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28-4EFD-A825-271BC06C0517}"/>
            </c:ext>
          </c:extLst>
        </c:ser>
        <c:ser>
          <c:idx val="3"/>
          <c:order val="3"/>
          <c:tx>
            <c:v>BOL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'Liquid Feed'!$M$17:$M$18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Feed'!$N$17:$N$18</c:f>
              <c:numCache>
                <c:formatCode>0.000</c:formatCode>
                <c:ptCount val="2"/>
                <c:pt idx="0">
                  <c:v>-5.8333333333333334E-2</c:v>
                </c:pt>
                <c:pt idx="1">
                  <c:v>1.4416666666666667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28-4EFD-A825-271BC06C0517}"/>
            </c:ext>
          </c:extLst>
        </c:ser>
        <c:ser>
          <c:idx val="4"/>
          <c:order val="4"/>
          <c:tx>
            <c:v>q Line</c:v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xVal>
            <c:numRef>
              <c:f>'Liquid Feed'!$M$21:$M$22</c:f>
              <c:numCache>
                <c:formatCode>0.000</c:formatCode>
                <c:ptCount val="2"/>
                <c:pt idx="0">
                  <c:v>0.45</c:v>
                </c:pt>
                <c:pt idx="1">
                  <c:v>0.45</c:v>
                </c:pt>
              </c:numCache>
            </c:numRef>
          </c:xVal>
          <c:yVal>
            <c:numRef>
              <c:f>'Liquid Feed'!$N$21:$N$22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28-4EFD-A825-271BC06C0517}"/>
            </c:ext>
          </c:extLst>
        </c:ser>
        <c:ser>
          <c:idx val="5"/>
          <c:order val="5"/>
          <c:tx>
            <c:v>Stair Steps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'Liquid Feed'!$L$25:$L$47</c:f>
              <c:numCache>
                <c:formatCode>0.000</c:formatCode>
                <c:ptCount val="23"/>
                <c:pt idx="0">
                  <c:v>0.95</c:v>
                </c:pt>
                <c:pt idx="1">
                  <c:v>0.88056858606646893</c:v>
                </c:pt>
                <c:pt idx="2">
                  <c:v>0.88056858606646893</c:v>
                </c:pt>
                <c:pt idx="3">
                  <c:v>0.78587627873875499</c:v>
                </c:pt>
                <c:pt idx="4">
                  <c:v>0.78587627873875499</c:v>
                </c:pt>
                <c:pt idx="5">
                  <c:v>0.67549883076220152</c:v>
                </c:pt>
                <c:pt idx="6">
                  <c:v>0.67549883076220152</c:v>
                </c:pt>
                <c:pt idx="7">
                  <c:v>0.56757335202354353</c:v>
                </c:pt>
                <c:pt idx="8">
                  <c:v>0.56757335202354353</c:v>
                </c:pt>
                <c:pt idx="9">
                  <c:v>0.47828699413966902</c:v>
                </c:pt>
                <c:pt idx="10">
                  <c:v>0.47828699413966902</c:v>
                </c:pt>
                <c:pt idx="11">
                  <c:v>0.41384331529424206</c:v>
                </c:pt>
                <c:pt idx="12">
                  <c:v>0.41384331529424206</c:v>
                </c:pt>
                <c:pt idx="13">
                  <c:v>0.34400187993047743</c:v>
                </c:pt>
                <c:pt idx="14">
                  <c:v>0.34400187993047743</c:v>
                </c:pt>
                <c:pt idx="15">
                  <c:v>0.25798831841956926</c:v>
                </c:pt>
                <c:pt idx="16">
                  <c:v>0.25798831841956926</c:v>
                </c:pt>
                <c:pt idx="17">
                  <c:v>0.1693533415121489</c:v>
                </c:pt>
                <c:pt idx="18">
                  <c:v>0.1693533415121489</c:v>
                </c:pt>
                <c:pt idx="19">
                  <c:v>9.284507651498225E-2</c:v>
                </c:pt>
                <c:pt idx="20">
                  <c:v>9.284507651498225E-2</c:v>
                </c:pt>
                <c:pt idx="21">
                  <c:v>3.5988889223837743E-2</c:v>
                </c:pt>
                <c:pt idx="22">
                  <c:v>3.5988889223837743E-2</c:v>
                </c:pt>
              </c:numCache>
            </c:numRef>
          </c:xVal>
          <c:yVal>
            <c:numRef>
              <c:f>'Liquid Feed'!$M$25:$M$47</c:f>
              <c:numCache>
                <c:formatCode>0.000</c:formatCode>
                <c:ptCount val="23"/>
                <c:pt idx="0">
                  <c:v>0.95</c:v>
                </c:pt>
                <c:pt idx="1">
                  <c:v>0.95</c:v>
                </c:pt>
                <c:pt idx="2">
                  <c:v>0.9037123907109792</c:v>
                </c:pt>
                <c:pt idx="3">
                  <c:v>0.9037123907109792</c:v>
                </c:pt>
                <c:pt idx="4">
                  <c:v>0.84058418582583661</c:v>
                </c:pt>
                <c:pt idx="5">
                  <c:v>0.84058418582583661</c:v>
                </c:pt>
                <c:pt idx="6">
                  <c:v>0.76699922050813429</c:v>
                </c:pt>
                <c:pt idx="7">
                  <c:v>0.76699922050813429</c:v>
                </c:pt>
                <c:pt idx="8">
                  <c:v>0.69504890134902897</c:v>
                </c:pt>
                <c:pt idx="9">
                  <c:v>0.69504890134902897</c:v>
                </c:pt>
                <c:pt idx="10">
                  <c:v>0.63552466275977926</c:v>
                </c:pt>
                <c:pt idx="11">
                  <c:v>0.63552466275977926</c:v>
                </c:pt>
                <c:pt idx="12">
                  <c:v>0.56243163960802978</c:v>
                </c:pt>
                <c:pt idx="13">
                  <c:v>0.56243163960802978</c:v>
                </c:pt>
                <c:pt idx="14">
                  <c:v>0.45766948656238282</c:v>
                </c:pt>
                <c:pt idx="15">
                  <c:v>0.45766948656238282</c:v>
                </c:pt>
                <c:pt idx="16">
                  <c:v>0.32864914429602055</c:v>
                </c:pt>
                <c:pt idx="17">
                  <c:v>0.32864914429602055</c:v>
                </c:pt>
                <c:pt idx="18">
                  <c:v>0.19569667893489001</c:v>
                </c:pt>
                <c:pt idx="19">
                  <c:v>0.19569667893489001</c:v>
                </c:pt>
                <c:pt idx="20">
                  <c:v>8.0934281439140041E-2</c:v>
                </c:pt>
                <c:pt idx="21">
                  <c:v>8.0934281439140041E-2</c:v>
                </c:pt>
                <c:pt idx="22">
                  <c:v>-4.3499994975767231E-3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28-4EFD-A825-271BC06C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80752"/>
        <c:axId val="285281312"/>
      </c:scatterChart>
      <c:valAx>
        <c:axId val="2852807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281312"/>
        <c:crosses val="autoZero"/>
        <c:crossBetween val="midCat"/>
        <c:majorUnit val="0.1"/>
        <c:minorUnit val="5.000000000000001E-2"/>
      </c:valAx>
      <c:valAx>
        <c:axId val="28528131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28075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96349654949766"/>
          <c:y val="0.47360477346014396"/>
          <c:w val="0.26757120724279848"/>
          <c:h val="0.3303413936006598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28-4EFD-A825-271BC06C0517}"/>
            </c:ext>
          </c:extLst>
        </c:ser>
        <c:ser>
          <c:idx val="1"/>
          <c:order val="1"/>
          <c:tx>
            <c:v>45 Degree Line</c:v>
          </c:tx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'Liquid Feed'!$M$9:$M$10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Feed'!$N$9:$N$10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28-4EFD-A825-271BC06C0517}"/>
            </c:ext>
          </c:extLst>
        </c:ser>
        <c:ser>
          <c:idx val="2"/>
          <c:order val="2"/>
          <c:tx>
            <c:v>TOL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'Vapor Feed'!$M$13:$M$14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'Vapor Feed'!$N$13:$N$14</c:f>
              <c:numCache>
                <c:formatCode>0.000</c:formatCode>
                <c:ptCount val="2"/>
                <c:pt idx="0">
                  <c:v>0.29666666666666663</c:v>
                </c:pt>
                <c:pt idx="1">
                  <c:v>0.96333333333333326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428-4EFD-A825-271BC06C0517}"/>
            </c:ext>
          </c:extLst>
        </c:ser>
        <c:ser>
          <c:idx val="3"/>
          <c:order val="3"/>
          <c:tx>
            <c:v>BOL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'Vapor Feed'!$M$17:$M$18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'Vapor Feed'!$N$17:$N$18</c:f>
              <c:numCache>
                <c:formatCode>0.000</c:formatCode>
                <c:ptCount val="2"/>
                <c:pt idx="0">
                  <c:v>-2.2631578947368405E-2</c:v>
                </c:pt>
                <c:pt idx="1">
                  <c:v>1.3457894736842106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428-4EFD-A825-271BC06C0517}"/>
            </c:ext>
          </c:extLst>
        </c:ser>
        <c:ser>
          <c:idx val="4"/>
          <c:order val="4"/>
          <c:tx>
            <c:v>q Line</c:v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xVal>
            <c:numRef>
              <c:f>'Vapor Feed'!$M$21:$M$22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'Vapor Feed'!$N$21:$N$22</c:f>
              <c:numCache>
                <c:formatCode>0.000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428-4EFD-A825-271BC06C0517}"/>
            </c:ext>
          </c:extLst>
        </c:ser>
        <c:ser>
          <c:idx val="5"/>
          <c:order val="5"/>
          <c:tx>
            <c:v>Stair Steps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'Vapor Feed'!$L$25:$L$47</c:f>
              <c:numCache>
                <c:formatCode>0.000</c:formatCode>
                <c:ptCount val="23"/>
                <c:pt idx="0">
                  <c:v>0.89</c:v>
                </c:pt>
                <c:pt idx="1">
                  <c:v>0.76023509993548077</c:v>
                </c:pt>
                <c:pt idx="2">
                  <c:v>0.76023509993548077</c:v>
                </c:pt>
                <c:pt idx="3">
                  <c:v>0.61868674759856024</c:v>
                </c:pt>
                <c:pt idx="4">
                  <c:v>0.61868674759856024</c:v>
                </c:pt>
                <c:pt idx="5">
                  <c:v>0.49468833151199115</c:v>
                </c:pt>
                <c:pt idx="6">
                  <c:v>0.49468833151199115</c:v>
                </c:pt>
                <c:pt idx="7">
                  <c:v>0.4046646841925326</c:v>
                </c:pt>
                <c:pt idx="8">
                  <c:v>0.4046646841925326</c:v>
                </c:pt>
                <c:pt idx="9">
                  <c:v>0.31672647842582918</c:v>
                </c:pt>
                <c:pt idx="10">
                  <c:v>0.31672647842582918</c:v>
                </c:pt>
                <c:pt idx="11">
                  <c:v>0.22384938388554737</c:v>
                </c:pt>
                <c:pt idx="12">
                  <c:v>0.22384938388554737</c:v>
                </c:pt>
                <c:pt idx="13">
                  <c:v>0.14201320676779774</c:v>
                </c:pt>
                <c:pt idx="14">
                  <c:v>0.14201320676779774</c:v>
                </c:pt>
                <c:pt idx="15">
                  <c:v>8.0328267457914132E-2</c:v>
                </c:pt>
                <c:pt idx="16">
                  <c:v>8.0328267457914132E-2</c:v>
                </c:pt>
                <c:pt idx="17">
                  <c:v>3.89497866831102E-2</c:v>
                </c:pt>
                <c:pt idx="18">
                  <c:v>3.89497866831102E-2</c:v>
                </c:pt>
                <c:pt idx="19">
                  <c:v>1.3277251723779566E-2</c:v>
                </c:pt>
                <c:pt idx="20">
                  <c:v>1.3277251723779566E-2</c:v>
                </c:pt>
                <c:pt idx="21">
                  <c:v>-1.8972953902059353E-3</c:v>
                </c:pt>
                <c:pt idx="22">
                  <c:v>-1.8972953902059353E-3</c:v>
                </c:pt>
              </c:numCache>
            </c:numRef>
          </c:xVal>
          <c:yVal>
            <c:numRef>
              <c:f>'Vapor Feed'!$M$25:$M$47</c:f>
              <c:numCache>
                <c:formatCode>0.000</c:formatCode>
                <c:ptCount val="23"/>
                <c:pt idx="0">
                  <c:v>0.89</c:v>
                </c:pt>
                <c:pt idx="1">
                  <c:v>0.89</c:v>
                </c:pt>
                <c:pt idx="2">
                  <c:v>0.80349006662365374</c:v>
                </c:pt>
                <c:pt idx="3">
                  <c:v>0.80349006662365374</c:v>
                </c:pt>
                <c:pt idx="4">
                  <c:v>0.70912449839904013</c:v>
                </c:pt>
                <c:pt idx="5">
                  <c:v>0.70912449839904013</c:v>
                </c:pt>
                <c:pt idx="6">
                  <c:v>0.62645888767466074</c:v>
                </c:pt>
                <c:pt idx="7">
                  <c:v>0.62645888767466074</c:v>
                </c:pt>
                <c:pt idx="8">
                  <c:v>0.53112009415820249</c:v>
                </c:pt>
                <c:pt idx="9">
                  <c:v>0.53112009415820249</c:v>
                </c:pt>
                <c:pt idx="10">
                  <c:v>0.41078360205639786</c:v>
                </c:pt>
                <c:pt idx="11">
                  <c:v>0.41078360205639786</c:v>
                </c:pt>
                <c:pt idx="12">
                  <c:v>0.28368863058022276</c:v>
                </c:pt>
                <c:pt idx="13">
                  <c:v>0.28368863058022276</c:v>
                </c:pt>
                <c:pt idx="14">
                  <c:v>0.17170228294540746</c:v>
                </c:pt>
                <c:pt idx="15">
                  <c:v>0.17170228294540746</c:v>
                </c:pt>
                <c:pt idx="16">
                  <c:v>8.7291313363461465E-2</c:v>
                </c:pt>
                <c:pt idx="17">
                  <c:v>8.7291313363461465E-2</c:v>
                </c:pt>
                <c:pt idx="18">
                  <c:v>3.0668129145308712E-2</c:v>
                </c:pt>
                <c:pt idx="19">
                  <c:v>3.0668129145308712E-2</c:v>
                </c:pt>
                <c:pt idx="20">
                  <c:v>-4.4627081674595247E-3</c:v>
                </c:pt>
                <c:pt idx="21">
                  <c:v>-4.4627081674595247E-3</c:v>
                </c:pt>
                <c:pt idx="22">
                  <c:v>-2.5227877902387053E-2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28-4EFD-A825-271BC06C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921552"/>
        <c:axId val="284922112"/>
      </c:scatterChart>
      <c:valAx>
        <c:axId val="2849215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922112"/>
        <c:crosses val="autoZero"/>
        <c:crossBetween val="midCat"/>
        <c:majorUnit val="0.1"/>
        <c:minorUnit val="5.000000000000001E-2"/>
      </c:valAx>
      <c:valAx>
        <c:axId val="28492211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92155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96349654949766"/>
          <c:y val="0.47360477346014396"/>
          <c:w val="0.26757120724279848"/>
          <c:h val="0.3303413936006598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4129186347"/>
          <c:y val="5.7319974065162226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2.3188539647312698E-2</c:v>
                </c:pt>
                <c:pt idx="2">
                  <c:v>4.5829806485364472E-2</c:v>
                </c:pt>
                <c:pt idx="3">
                  <c:v>6.7940198739404878E-2</c:v>
                </c:pt>
                <c:pt idx="4">
                  <c:v>8.9535536659826734E-2</c:v>
                </c:pt>
                <c:pt idx="5">
                  <c:v>0.11063108520264195</c:v>
                </c:pt>
                <c:pt idx="6">
                  <c:v>0.13124157576548001</c:v>
                </c:pt>
                <c:pt idx="7">
                  <c:v>0.1513812270185394</c:v>
                </c:pt>
                <c:pt idx="8">
                  <c:v>0.17106376486842906</c:v>
                </c:pt>
                <c:pt idx="9">
                  <c:v>0.19030244159139262</c:v>
                </c:pt>
                <c:pt idx="10">
                  <c:v>0.20911005417098408</c:v>
                </c:pt>
                <c:pt idx="11">
                  <c:v>0.22749896187389121</c:v>
                </c:pt>
                <c:pt idx="12">
                  <c:v>0.2454811030962579</c:v>
                </c:pt>
                <c:pt idx="13">
                  <c:v>0.26306801151155551</c:v>
                </c:pt>
                <c:pt idx="14">
                  <c:v>0.28027083154980181</c:v>
                </c:pt>
                <c:pt idx="15">
                  <c:v>0.29710033323669066</c:v>
                </c:pt>
                <c:pt idx="16">
                  <c:v>0.31356692642003381</c:v>
                </c:pt>
                <c:pt idx="17">
                  <c:v>0.32968067440975624</c:v>
                </c:pt>
                <c:pt idx="18">
                  <c:v>0.34545130705660959</c:v>
                </c:pt>
                <c:pt idx="19">
                  <c:v>0.36088823329369307</c:v>
                </c:pt>
                <c:pt idx="20">
                  <c:v>0.37600055316384068</c:v>
                </c:pt>
                <c:pt idx="21">
                  <c:v>0.39079706935498648</c:v>
                </c:pt>
                <c:pt idx="22">
                  <c:v>0.40528629826463414</c:v>
                </c:pt>
                <c:pt idx="23">
                  <c:v>0.41947648061366344</c:v>
                </c:pt>
                <c:pt idx="24">
                  <c:v>0.43337559162885247</c:v>
                </c:pt>
                <c:pt idx="25">
                  <c:v>0.44699135081261543</c:v>
                </c:pt>
                <c:pt idx="26">
                  <c:v>0.46033123131768544</c:v>
                </c:pt>
                <c:pt idx="27">
                  <c:v>0.47340246894369109</c:v>
                </c:pt>
                <c:pt idx="28">
                  <c:v>0.48621207077182432</c:v>
                </c:pt>
                <c:pt idx="29">
                  <c:v>0.49876682345309936</c:v>
                </c:pt>
                <c:pt idx="30">
                  <c:v>0.51107330116502048</c:v>
                </c:pt>
                <c:pt idx="31">
                  <c:v>0.52313787325082395</c:v>
                </c:pt>
                <c:pt idx="32">
                  <c:v>0.53496671155483899</c:v>
                </c:pt>
                <c:pt idx="33">
                  <c:v>0.54656579746690892</c:v>
                </c:pt>
                <c:pt idx="34">
                  <c:v>0.55794092868825662</c:v>
                </c:pt>
                <c:pt idx="35">
                  <c:v>0.56909772573061956</c:v>
                </c:pt>
                <c:pt idx="36">
                  <c:v>0.58004163815996568</c:v>
                </c:pt>
                <c:pt idx="37">
                  <c:v>0.59077795059559224</c:v>
                </c:pt>
                <c:pt idx="38">
                  <c:v>0.60131178847495026</c:v>
                </c:pt>
                <c:pt idx="39">
                  <c:v>0.61164812359406839</c:v>
                </c:pt>
                <c:pt idx="40">
                  <c:v>0.62179177943300612</c:v>
                </c:pt>
                <c:pt idx="41">
                  <c:v>0.63174743627537044</c:v>
                </c:pt>
                <c:pt idx="42">
                  <c:v>0.64151963613051854</c:v>
                </c:pt>
                <c:pt idx="43">
                  <c:v>0.65111278746669554</c:v>
                </c:pt>
                <c:pt idx="44">
                  <c:v>0.66053116976297988</c:v>
                </c:pt>
                <c:pt idx="45">
                  <c:v>0.66977893788757714</c:v>
                </c:pt>
                <c:pt idx="46">
                  <c:v>0.67886012630968007</c:v>
                </c:pt>
                <c:pt idx="47">
                  <c:v>0.68777865315175035</c:v>
                </c:pt>
                <c:pt idx="48">
                  <c:v>0.6965383240888392</c:v>
                </c:pt>
                <c:pt idx="49">
                  <c:v>0.7051428361012364</c:v>
                </c:pt>
                <c:pt idx="50">
                  <c:v>0.71359578108645105</c:v>
                </c:pt>
                <c:pt idx="51">
                  <c:v>0.72190064933631404</c:v>
                </c:pt>
                <c:pt idx="52">
                  <c:v>0.73006083288467749</c:v>
                </c:pt>
                <c:pt idx="53">
                  <c:v>0.73807962873100619</c:v>
                </c:pt>
                <c:pt idx="54">
                  <c:v>0.7459602419448822</c:v>
                </c:pt>
                <c:pt idx="55">
                  <c:v>0.75370578865625126</c:v>
                </c:pt>
                <c:pt idx="56">
                  <c:v>0.76131929893602091</c:v>
                </c:pt>
                <c:pt idx="57">
                  <c:v>0.76880371957142501</c:v>
                </c:pt>
                <c:pt idx="58">
                  <c:v>0.77616191674036661</c:v>
                </c:pt>
                <c:pt idx="59">
                  <c:v>0.78339667858879436</c:v>
                </c:pt>
                <c:pt idx="60">
                  <c:v>0.79051071771496462</c:v>
                </c:pt>
                <c:pt idx="61">
                  <c:v>0.79750667356431837</c:v>
                </c:pt>
                <c:pt idx="62">
                  <c:v>0.80438711473845781</c:v>
                </c:pt>
                <c:pt idx="63">
                  <c:v>0.81115454122168407</c:v>
                </c:pt>
                <c:pt idx="64">
                  <c:v>0.81781138652829666</c:v>
                </c:pt>
                <c:pt idx="65">
                  <c:v>0.82436001977379592</c:v>
                </c:pt>
                <c:pt idx="66">
                  <c:v>0.83080274767291007</c:v>
                </c:pt>
                <c:pt idx="67">
                  <c:v>0.8371418164673875</c:v>
                </c:pt>
                <c:pt idx="68">
                  <c:v>0.8433794137861913</c:v>
                </c:pt>
                <c:pt idx="69">
                  <c:v>0.8495176704407984</c:v>
                </c:pt>
                <c:pt idx="70">
                  <c:v>0.85555866215804011</c:v>
                </c:pt>
                <c:pt idx="71">
                  <c:v>0.86150441125292765</c:v>
                </c:pt>
                <c:pt idx="72">
                  <c:v>0.86735688824375956</c:v>
                </c:pt>
                <c:pt idx="73">
                  <c:v>0.8731180134117128</c:v>
                </c:pt>
                <c:pt idx="74">
                  <c:v>0.87878965830701361</c:v>
                </c:pt>
                <c:pt idx="75">
                  <c:v>0.88437364720376199</c:v>
                </c:pt>
                <c:pt idx="76">
                  <c:v>0.88987175850530653</c:v>
                </c:pt>
                <c:pt idx="77">
                  <c:v>0.8952857261020577</c:v>
                </c:pt>
                <c:pt idx="78">
                  <c:v>0.90061724068353533</c:v>
                </c:pt>
                <c:pt idx="79">
                  <c:v>0.90586795100632544</c:v>
                </c:pt>
                <c:pt idx="80">
                  <c:v>0.91103946511965239</c:v>
                </c:pt>
                <c:pt idx="81">
                  <c:v>0.91613335155007714</c:v>
                </c:pt>
                <c:pt idx="82">
                  <c:v>0.92115114044689195</c:v>
                </c:pt>
                <c:pt idx="83">
                  <c:v>0.92609432468962838</c:v>
                </c:pt>
                <c:pt idx="84">
                  <c:v>0.93096436095909008</c:v>
                </c:pt>
                <c:pt idx="85">
                  <c:v>0.93576267077323938</c:v>
                </c:pt>
                <c:pt idx="86">
                  <c:v>0.94049064148922001</c:v>
                </c:pt>
                <c:pt idx="87">
                  <c:v>0.94514962727278173</c:v>
                </c:pt>
                <c:pt idx="88">
                  <c:v>0.94974095003622638</c:v>
                </c:pt>
                <c:pt idx="89">
                  <c:v>0.95426590034607872</c:v>
                </c:pt>
                <c:pt idx="90">
                  <c:v>0.95872573830154151</c:v>
                </c:pt>
                <c:pt idx="91">
                  <c:v>0.96312169438477568</c:v>
                </c:pt>
                <c:pt idx="92">
                  <c:v>0.96745497028404137</c:v>
                </c:pt>
                <c:pt idx="93">
                  <c:v>0.97172673969065126</c:v>
                </c:pt>
                <c:pt idx="94">
                  <c:v>0.97593814907066112</c:v>
                </c:pt>
                <c:pt idx="95">
                  <c:v>0.98009031841220495</c:v>
                </c:pt>
                <c:pt idx="96">
                  <c:v>0.98418434194933235</c:v>
                </c:pt>
                <c:pt idx="97">
                  <c:v>0.98822128886316141</c:v>
                </c:pt>
                <c:pt idx="98">
                  <c:v>0.99220220396117387</c:v>
                </c:pt>
                <c:pt idx="99">
                  <c:v>0.99612810833535725</c:v>
                </c:pt>
                <c:pt idx="100">
                  <c:v>1.0000000000000011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07F-4BA6-BFA4-4E3DF4925D75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'Liquid Feed'!$M$9:$M$10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'Liquid Feed'!$N$9:$N$10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07F-4BA6-BFA4-4E3DF4925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924912"/>
        <c:axId val="285282432"/>
      </c:scatterChart>
      <c:valAx>
        <c:axId val="28492491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282432"/>
        <c:crosses val="autoZero"/>
        <c:crossBetween val="midCat"/>
        <c:majorUnit val="0.1"/>
        <c:minorUnit val="5.000000000000001E-2"/>
      </c:valAx>
      <c:valAx>
        <c:axId val="28528243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924912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37501861210619"/>
          <c:y val="0.51939388489978722"/>
          <c:w val="0.29667095839938812"/>
          <c:h val="0.15044550915637991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7208" cy="5826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showGridLines="0" tabSelected="1" zoomScale="70" zoomScaleNormal="70" workbookViewId="0">
      <selection activeCell="X37" sqref="X37"/>
    </sheetView>
  </sheetViews>
  <sheetFormatPr defaultRowHeight="19.899999999999999" x14ac:dyDescent="0.5"/>
  <cols>
    <col min="1" max="1" width="16.05859375" customWidth="1"/>
    <col min="2" max="2" width="9.46875" customWidth="1"/>
    <col min="3" max="3" width="8.29296875" customWidth="1"/>
    <col min="4" max="6" width="5.64453125" customWidth="1"/>
    <col min="7" max="7" width="8" customWidth="1"/>
    <col min="8" max="8" width="10.3515625" customWidth="1"/>
    <col min="9" max="9" width="23.76171875" customWidth="1"/>
    <col min="10" max="10" width="15.46875" customWidth="1"/>
    <col min="11" max="11" width="17.29296875" style="1" customWidth="1"/>
    <col min="12" max="16" width="15.64453125" style="1" customWidth="1"/>
    <col min="17" max="18" width="25.64453125" style="1" customWidth="1"/>
  </cols>
  <sheetData>
    <row r="1" spans="1:18" ht="25.15" x14ac:dyDescent="0.65">
      <c r="A1" s="79" t="s">
        <v>55</v>
      </c>
    </row>
    <row r="2" spans="1:18" ht="25.5" thickBot="1" x14ac:dyDescent="0.7">
      <c r="A2" s="79"/>
    </row>
    <row r="3" spans="1:18" ht="20.65" thickTop="1" thickBot="1" x14ac:dyDescent="0.55000000000000004">
      <c r="A3" s="123" t="s">
        <v>61</v>
      </c>
      <c r="D3" s="87"/>
      <c r="E3" s="87"/>
      <c r="F3" s="87"/>
      <c r="G3" s="118"/>
      <c r="H3" s="118"/>
      <c r="I3" s="69"/>
      <c r="J3" s="69"/>
      <c r="K3" s="6" t="s">
        <v>2</v>
      </c>
      <c r="L3" s="7"/>
      <c r="M3" s="7"/>
      <c r="N3" s="8"/>
    </row>
    <row r="4" spans="1:18" ht="21.75" thickTop="1" thickBot="1" x14ac:dyDescent="0.7">
      <c r="A4" s="124" t="s">
        <v>62</v>
      </c>
      <c r="D4" s="127"/>
      <c r="E4" s="127"/>
      <c r="F4" s="142"/>
      <c r="G4" s="118"/>
      <c r="H4" s="118"/>
      <c r="I4" s="69"/>
      <c r="J4" s="69"/>
      <c r="K4" s="9"/>
      <c r="L4" s="10" t="s">
        <v>5</v>
      </c>
      <c r="M4" s="10" t="s">
        <v>6</v>
      </c>
      <c r="N4" s="11" t="s">
        <v>7</v>
      </c>
    </row>
    <row r="5" spans="1:18" ht="20.65" thickTop="1" thickBot="1" x14ac:dyDescent="0.55000000000000004">
      <c r="A5" s="125" t="s">
        <v>65</v>
      </c>
      <c r="K5" s="9" t="s">
        <v>3</v>
      </c>
      <c r="L5" s="10">
        <v>6.8927199999999997</v>
      </c>
      <c r="M5" s="10">
        <v>1203.5309999999999</v>
      </c>
      <c r="N5" s="11">
        <v>219.88800000000001</v>
      </c>
    </row>
    <row r="6" spans="1:18" ht="20.65" thickTop="1" thickBot="1" x14ac:dyDescent="0.55000000000000004">
      <c r="A6" s="126" t="s">
        <v>66</v>
      </c>
      <c r="D6" s="152" t="s">
        <v>33</v>
      </c>
      <c r="E6" s="153"/>
      <c r="F6" s="154"/>
      <c r="K6" s="12" t="s">
        <v>4</v>
      </c>
      <c r="L6" s="13">
        <v>6.9580500000000001</v>
      </c>
      <c r="M6" s="13">
        <v>1346.7729999999999</v>
      </c>
      <c r="N6" s="14">
        <v>219.69300000000001</v>
      </c>
      <c r="Q6"/>
      <c r="R6"/>
    </row>
    <row r="7" spans="1:18" ht="20.65" thickTop="1" thickBot="1" x14ac:dyDescent="0.55000000000000004">
      <c r="D7" s="149" t="s">
        <v>34</v>
      </c>
      <c r="E7" s="150"/>
      <c r="F7" s="151"/>
    </row>
    <row r="8" spans="1:18" ht="20.65" thickTop="1" thickBot="1" x14ac:dyDescent="0.55000000000000004">
      <c r="E8" s="19"/>
      <c r="K8" s="6" t="s">
        <v>17</v>
      </c>
      <c r="L8" s="7"/>
      <c r="M8" s="27" t="s">
        <v>0</v>
      </c>
      <c r="N8" s="28" t="s">
        <v>1</v>
      </c>
    </row>
    <row r="9" spans="1:18" ht="20.65" thickTop="1" thickBot="1" x14ac:dyDescent="0.55000000000000004">
      <c r="A9" s="114" t="s">
        <v>10</v>
      </c>
      <c r="B9" s="115">
        <v>2</v>
      </c>
      <c r="E9" s="20"/>
      <c r="G9" s="108" t="s">
        <v>47</v>
      </c>
      <c r="H9" s="116">
        <v>40</v>
      </c>
      <c r="K9" s="9"/>
      <c r="L9" s="36"/>
      <c r="M9" s="10">
        <v>0</v>
      </c>
      <c r="N9" s="11">
        <v>0</v>
      </c>
    </row>
    <row r="10" spans="1:18" ht="24.4" thickTop="1" thickBot="1" x14ac:dyDescent="0.8">
      <c r="E10" s="20"/>
      <c r="F10" s="22"/>
      <c r="G10" s="112" t="s">
        <v>50</v>
      </c>
      <c r="H10" s="117">
        <v>0.95</v>
      </c>
      <c r="K10" s="12"/>
      <c r="L10" s="38"/>
      <c r="M10" s="13">
        <v>1</v>
      </c>
      <c r="N10" s="14">
        <v>1</v>
      </c>
    </row>
    <row r="11" spans="1:18" ht="20.65" thickTop="1" thickBot="1" x14ac:dyDescent="0.55000000000000004">
      <c r="E11" s="20"/>
      <c r="F11" s="25"/>
      <c r="G11" s="17"/>
    </row>
    <row r="12" spans="1:18" ht="20.65" thickTop="1" thickBot="1" x14ac:dyDescent="0.55000000000000004">
      <c r="A12" s="62" t="s">
        <v>59</v>
      </c>
      <c r="B12" s="63">
        <f>+H9+H12</f>
        <v>120</v>
      </c>
      <c r="E12" s="20"/>
      <c r="F12" s="25"/>
      <c r="G12" s="62" t="s">
        <v>60</v>
      </c>
      <c r="H12" s="63">
        <f>+B9*H9</f>
        <v>80</v>
      </c>
      <c r="K12" s="26" t="s">
        <v>11</v>
      </c>
      <c r="L12" s="7"/>
      <c r="M12" s="27" t="s">
        <v>0</v>
      </c>
      <c r="N12" s="28" t="s">
        <v>1</v>
      </c>
    </row>
    <row r="13" spans="1:18" ht="20.65" thickTop="1" thickBot="1" x14ac:dyDescent="0.55000000000000004">
      <c r="E13" s="21"/>
      <c r="K13" s="29" t="s">
        <v>12</v>
      </c>
      <c r="L13" s="30">
        <f>+B9/(1+B9)</f>
        <v>0.66666666666666663</v>
      </c>
      <c r="M13" s="10">
        <v>0</v>
      </c>
      <c r="N13" s="31">
        <f>+M13*L13+L14</f>
        <v>0.31666666666666665</v>
      </c>
    </row>
    <row r="14" spans="1:18" ht="20.65" thickTop="1" thickBot="1" x14ac:dyDescent="0.55000000000000004">
      <c r="D14" s="54"/>
      <c r="E14" s="55"/>
      <c r="F14" s="56"/>
      <c r="K14" s="32" t="s">
        <v>13</v>
      </c>
      <c r="L14" s="33">
        <f>H10/(1+B9)</f>
        <v>0.31666666666666665</v>
      </c>
      <c r="M14" s="13">
        <v>1</v>
      </c>
      <c r="N14" s="34">
        <f>+M14*L13+L14</f>
        <v>0.98333333333333328</v>
      </c>
    </row>
    <row r="15" spans="1:18" ht="20.65" thickTop="1" thickBot="1" x14ac:dyDescent="0.55000000000000004">
      <c r="D15" s="60"/>
      <c r="E15" s="50"/>
      <c r="F15" s="61"/>
      <c r="K15" s="15"/>
      <c r="L15" s="16"/>
      <c r="M15" s="2"/>
      <c r="N15" s="3"/>
    </row>
    <row r="16" spans="1:18" ht="20.25" thickTop="1" x14ac:dyDescent="0.5">
      <c r="D16" s="60"/>
      <c r="E16" s="50"/>
      <c r="F16" s="61"/>
      <c r="K16" s="26" t="s">
        <v>14</v>
      </c>
      <c r="L16" s="7"/>
      <c r="M16" s="27" t="s">
        <v>0</v>
      </c>
      <c r="N16" s="35" t="s">
        <v>1</v>
      </c>
    </row>
    <row r="17" spans="1:18" ht="20.25" thickBot="1" x14ac:dyDescent="0.55000000000000004">
      <c r="D17" s="60"/>
      <c r="E17" s="50"/>
      <c r="F17" s="61"/>
      <c r="K17" s="29" t="s">
        <v>15</v>
      </c>
      <c r="L17" s="30">
        <f>+(H12+B18)/B12</f>
        <v>1.5</v>
      </c>
      <c r="M17" s="10">
        <v>0</v>
      </c>
      <c r="N17" s="31">
        <f>+M17*L17+L18</f>
        <v>-5.8333333333333334E-2</v>
      </c>
    </row>
    <row r="18" spans="1:18" ht="20.65" thickTop="1" thickBot="1" x14ac:dyDescent="0.55000000000000004">
      <c r="A18" s="108" t="s">
        <v>45</v>
      </c>
      <c r="B18" s="109">
        <v>100</v>
      </c>
      <c r="D18" s="155" t="s">
        <v>37</v>
      </c>
      <c r="E18" s="156"/>
      <c r="F18" s="157"/>
      <c r="K18" s="32" t="s">
        <v>13</v>
      </c>
      <c r="L18" s="33">
        <f>-(H30/B12)*H31</f>
        <v>-5.8333333333333334E-2</v>
      </c>
      <c r="M18" s="13">
        <v>1</v>
      </c>
      <c r="N18" s="34">
        <f>+M18*L17+L18</f>
        <v>1.4416666666666667</v>
      </c>
    </row>
    <row r="19" spans="1:18" ht="20.65" thickTop="1" thickBot="1" x14ac:dyDescent="0.55000000000000004">
      <c r="A19" s="110" t="s">
        <v>46</v>
      </c>
      <c r="B19" s="111">
        <v>0.45</v>
      </c>
      <c r="C19" s="24"/>
      <c r="D19" s="155"/>
      <c r="E19" s="156"/>
      <c r="F19" s="157"/>
    </row>
    <row r="20" spans="1:18" ht="20.65" thickTop="1" thickBot="1" x14ac:dyDescent="0.55000000000000004">
      <c r="A20" s="112" t="s">
        <v>18</v>
      </c>
      <c r="B20" s="113">
        <v>1</v>
      </c>
      <c r="D20" s="60"/>
      <c r="E20" s="50"/>
      <c r="F20" s="61"/>
      <c r="K20" s="26" t="s">
        <v>16</v>
      </c>
      <c r="L20" s="7"/>
      <c r="M20" s="27" t="s">
        <v>0</v>
      </c>
      <c r="N20" s="28" t="s">
        <v>1</v>
      </c>
    </row>
    <row r="21" spans="1:18" ht="20.25" thickTop="1" x14ac:dyDescent="0.5">
      <c r="D21" s="60"/>
      <c r="E21" s="50"/>
      <c r="F21" s="61"/>
      <c r="K21" s="9"/>
      <c r="L21" s="36"/>
      <c r="M21" s="37">
        <f>+B19</f>
        <v>0.45</v>
      </c>
      <c r="N21" s="11">
        <v>0</v>
      </c>
    </row>
    <row r="22" spans="1:18" ht="20.25" thickBot="1" x14ac:dyDescent="0.55000000000000004">
      <c r="D22" s="60"/>
      <c r="E22" s="50"/>
      <c r="F22" s="61"/>
      <c r="H22">
        <v>0</v>
      </c>
      <c r="K22" s="12"/>
      <c r="L22" s="38"/>
      <c r="M22" s="39">
        <f>+B19</f>
        <v>0.45</v>
      </c>
      <c r="N22" s="14">
        <v>1</v>
      </c>
    </row>
    <row r="23" spans="1:18" ht="20.65" thickTop="1" thickBot="1" x14ac:dyDescent="0.55000000000000004">
      <c r="D23" s="57"/>
      <c r="E23" s="58"/>
      <c r="F23" s="59"/>
    </row>
    <row r="24" spans="1:18" ht="24.4" thickTop="1" thickBot="1" x14ac:dyDescent="0.8">
      <c r="E24" s="19"/>
      <c r="K24" s="43" t="s">
        <v>53</v>
      </c>
      <c r="L24" s="27" t="s">
        <v>0</v>
      </c>
      <c r="M24" s="27" t="s">
        <v>1</v>
      </c>
      <c r="N24" s="44" t="s">
        <v>9</v>
      </c>
      <c r="O24" s="44" t="s">
        <v>43</v>
      </c>
      <c r="P24" s="44" t="s">
        <v>44</v>
      </c>
      <c r="Q24" s="45" t="s">
        <v>80</v>
      </c>
      <c r="R24" s="1" t="s">
        <v>86</v>
      </c>
    </row>
    <row r="25" spans="1:18" ht="24.4" thickTop="1" thickBot="1" x14ac:dyDescent="0.8">
      <c r="A25" s="62" t="s">
        <v>51</v>
      </c>
      <c r="B25" s="63">
        <f>+B12</f>
        <v>120</v>
      </c>
      <c r="E25" s="20"/>
      <c r="G25" s="62" t="s">
        <v>52</v>
      </c>
      <c r="H25" s="68">
        <f>+H12+B18</f>
        <v>180</v>
      </c>
      <c r="K25" s="76"/>
      <c r="L25" s="143">
        <f>+H10</f>
        <v>0.95</v>
      </c>
      <c r="M25" s="146">
        <f>+H10</f>
        <v>0.95</v>
      </c>
      <c r="N25" s="10"/>
      <c r="O25" s="10"/>
      <c r="P25" s="10"/>
      <c r="Q25" s="11"/>
      <c r="R25" s="1" t="s">
        <v>108</v>
      </c>
    </row>
    <row r="26" spans="1:18" ht="24.4" thickTop="1" thickBot="1" x14ac:dyDescent="0.8">
      <c r="A26" s="1"/>
      <c r="B26" s="1"/>
      <c r="E26" s="21"/>
      <c r="J26">
        <v>8</v>
      </c>
      <c r="K26" s="76">
        <v>1</v>
      </c>
      <c r="L26" s="37">
        <f>+M26/O26</f>
        <v>0.88056858606646893</v>
      </c>
      <c r="M26" s="144">
        <f>+H10</f>
        <v>0.95</v>
      </c>
      <c r="N26" s="132">
        <v>82.586826966518046</v>
      </c>
      <c r="O26" s="41">
        <f>10^($L$5-$M$5/(N26+$N$5))/760</f>
        <v>1.0788483884528333</v>
      </c>
      <c r="P26" s="41">
        <f>10^($L$6-$M$6/(N26+$N$6))/760</f>
        <v>0.41865032283572234</v>
      </c>
      <c r="Q26" s="145">
        <f>+M26/O26+(1-M26)/P26-1</f>
        <v>0</v>
      </c>
      <c r="R26" s="1" t="s">
        <v>109</v>
      </c>
    </row>
    <row r="27" spans="1:18" ht="24.4" thickTop="1" thickBot="1" x14ac:dyDescent="0.8">
      <c r="D27" s="152" t="s">
        <v>35</v>
      </c>
      <c r="E27" s="153"/>
      <c r="F27" s="154"/>
      <c r="K27" s="76"/>
      <c r="L27" s="37">
        <f>+L26</f>
        <v>0.88056858606646893</v>
      </c>
      <c r="M27" s="128">
        <f>+$L$13*L27+$L$14</f>
        <v>0.9037123907109792</v>
      </c>
      <c r="N27" s="40"/>
      <c r="O27" s="10"/>
      <c r="P27" s="10"/>
      <c r="Q27" s="42"/>
      <c r="R27" s="1" t="s">
        <v>107</v>
      </c>
    </row>
    <row r="28" spans="1:18" ht="24.4" thickTop="1" thickBot="1" x14ac:dyDescent="0.8">
      <c r="D28" s="149" t="s">
        <v>36</v>
      </c>
      <c r="E28" s="150"/>
      <c r="F28" s="151"/>
      <c r="G28" s="18"/>
      <c r="K28" s="76">
        <v>2</v>
      </c>
      <c r="L28" s="37">
        <f>+M28/O28</f>
        <v>0.78587627873875499</v>
      </c>
      <c r="M28" s="37">
        <f>+M27</f>
        <v>0.9037123907109792</v>
      </c>
      <c r="N28" s="132">
        <v>84.708516308141455</v>
      </c>
      <c r="O28" s="41">
        <f>10^($L$5-$M$5/(N28+$N$5))/760</f>
        <v>1.1499423193703444</v>
      </c>
      <c r="P28" s="41">
        <f>10^($L$6-$M$6/(N28+$N$6))/760</f>
        <v>0.44968212172785649</v>
      </c>
      <c r="Q28" s="145">
        <f>+M28/O28+(1-M28)/P28-1</f>
        <v>0</v>
      </c>
      <c r="R28" s="1" t="s">
        <v>87</v>
      </c>
    </row>
    <row r="29" spans="1:18" ht="24.4" thickTop="1" thickBot="1" x14ac:dyDescent="0.8">
      <c r="F29" s="25"/>
      <c r="G29" s="17"/>
      <c r="K29" s="76"/>
      <c r="L29" s="37">
        <f>+L28</f>
        <v>0.78587627873875499</v>
      </c>
      <c r="M29" s="128">
        <f>+$L$13*L29+$L$14</f>
        <v>0.84058418582583661</v>
      </c>
      <c r="N29" s="40"/>
      <c r="O29" s="10"/>
      <c r="P29" s="10"/>
      <c r="Q29" s="42"/>
      <c r="R29" s="1" t="s">
        <v>97</v>
      </c>
    </row>
    <row r="30" spans="1:18" ht="24.4" thickTop="1" thickBot="1" x14ac:dyDescent="0.8">
      <c r="F30" s="25"/>
      <c r="G30" s="66" t="s">
        <v>48</v>
      </c>
      <c r="H30" s="64">
        <f>+B18-H9</f>
        <v>60</v>
      </c>
      <c r="K30" s="76">
        <v>3</v>
      </c>
      <c r="L30" s="37">
        <f>+M30/O30</f>
        <v>0.67549883076220152</v>
      </c>
      <c r="M30" s="37">
        <f>+M29</f>
        <v>0.84058418582583661</v>
      </c>
      <c r="N30" s="132">
        <v>87.374299304178919</v>
      </c>
      <c r="O30" s="41">
        <f>10^($L$5-$M$5/(N30+$N$5))/760</f>
        <v>1.2443902898800883</v>
      </c>
      <c r="P30" s="41">
        <f>10^($L$6-$M$6/(N30+$N$6))/760</f>
        <v>0.49126422116938961</v>
      </c>
      <c r="Q30" s="145">
        <f>+M30/O30+(1-M30)/P30-1</f>
        <v>0</v>
      </c>
      <c r="R30" s="1" t="s">
        <v>89</v>
      </c>
    </row>
    <row r="31" spans="1:18" ht="24.4" thickTop="1" thickBot="1" x14ac:dyDescent="0.8">
      <c r="F31" s="23"/>
      <c r="G31" s="67" t="s">
        <v>49</v>
      </c>
      <c r="H31" s="65">
        <f>+(B18*B19-H9*H10)/H30</f>
        <v>0.11666666666666667</v>
      </c>
      <c r="K31" s="76"/>
      <c r="L31" s="37">
        <f>+L30</f>
        <v>0.67549883076220152</v>
      </c>
      <c r="M31" s="128">
        <f>+$L$13*L31+$L$14</f>
        <v>0.76699922050813429</v>
      </c>
      <c r="N31" s="40"/>
      <c r="O31" s="10"/>
      <c r="P31" s="10"/>
      <c r="Q31" s="42"/>
      <c r="R31" s="1" t="s">
        <v>98</v>
      </c>
    </row>
    <row r="32" spans="1:18" ht="24.4" thickTop="1" thickBot="1" x14ac:dyDescent="0.8">
      <c r="B32" s="1"/>
      <c r="C32" s="1"/>
      <c r="D32" s="1"/>
      <c r="E32" s="1"/>
      <c r="F32" s="1"/>
      <c r="G32" s="1"/>
      <c r="H32" s="1"/>
      <c r="J32" s="1"/>
      <c r="K32" s="76">
        <v>4</v>
      </c>
      <c r="L32" s="37">
        <f>+M32/O32</f>
        <v>0.56757335202354353</v>
      </c>
      <c r="M32" s="37">
        <f>+M31</f>
        <v>0.76699922050813429</v>
      </c>
      <c r="N32" s="132">
        <v>90.20981178431208</v>
      </c>
      <c r="O32" s="41">
        <f>10^($L$5-$M$5/(N32+$N$5))/760</f>
        <v>1.3513658063289735</v>
      </c>
      <c r="P32" s="41">
        <f>10^($L$6-$M$6/(N32+$N$6))/760</f>
        <v>0.53882151015020596</v>
      </c>
      <c r="Q32" s="145">
        <f>+M32/O32+(1-M32)/P32-1</f>
        <v>0</v>
      </c>
      <c r="R32" s="1" t="s">
        <v>90</v>
      </c>
    </row>
    <row r="33" spans="1:18" ht="24.4" thickTop="1" thickBot="1" x14ac:dyDescent="0.8">
      <c r="B33" s="1"/>
      <c r="C33" s="1"/>
      <c r="D33" s="1"/>
      <c r="E33" s="1"/>
      <c r="F33" s="1"/>
      <c r="G33" s="1"/>
      <c r="H33" s="1"/>
      <c r="J33" s="1"/>
      <c r="K33" s="76"/>
      <c r="L33" s="37">
        <f>+L32</f>
        <v>0.56757335202354353</v>
      </c>
      <c r="M33" s="128">
        <f>+$L$13*L33+$L$14</f>
        <v>0.69504890134902897</v>
      </c>
      <c r="N33" s="40"/>
      <c r="O33" s="10"/>
      <c r="P33" s="10"/>
      <c r="Q33" s="42"/>
      <c r="R33" s="1" t="s">
        <v>99</v>
      </c>
    </row>
    <row r="34" spans="1:18" ht="24.4" thickTop="1" thickBot="1" x14ac:dyDescent="0.8">
      <c r="A34" s="6" t="s">
        <v>23</v>
      </c>
      <c r="B34" s="7"/>
      <c r="C34" s="7"/>
      <c r="D34" s="7"/>
      <c r="E34" s="7"/>
      <c r="F34" s="7"/>
      <c r="G34" s="7"/>
      <c r="H34" s="7"/>
      <c r="I34" s="49"/>
      <c r="J34" s="1"/>
      <c r="K34" s="76">
        <v>5</v>
      </c>
      <c r="L34" s="37">
        <f>+M34/O34</f>
        <v>0.47828699413966902</v>
      </c>
      <c r="M34" s="37">
        <f>+M33</f>
        <v>0.69504890134902897</v>
      </c>
      <c r="N34" s="132">
        <v>92.751591705616235</v>
      </c>
      <c r="O34" s="41">
        <f>10^($L$5-$M$5/(N34+$N$5))/760</f>
        <v>1.4532046864441004</v>
      </c>
      <c r="P34" s="41">
        <f>10^($L$6-$M$6/(N34+$N$6))/760</f>
        <v>0.58451887383579904</v>
      </c>
      <c r="Q34" s="145">
        <f>+M34/O34+(1-M34)/P34-1</f>
        <v>0</v>
      </c>
      <c r="R34" s="1" t="s">
        <v>91</v>
      </c>
    </row>
    <row r="35" spans="1:18" ht="24.4" thickTop="1" thickBot="1" x14ac:dyDescent="0.8">
      <c r="A35" s="9" t="s">
        <v>38</v>
      </c>
      <c r="B35" s="134"/>
      <c r="C35" s="134"/>
      <c r="D35" s="134"/>
      <c r="E35" s="134"/>
      <c r="F35" s="134"/>
      <c r="G35" s="134"/>
      <c r="H35" s="134"/>
      <c r="I35" s="51"/>
      <c r="J35" s="1"/>
      <c r="K35" s="76"/>
      <c r="L35" s="37">
        <f>+L34</f>
        <v>0.47828699413966902</v>
      </c>
      <c r="M35" s="128">
        <f>+$L$13*L35+$L$14</f>
        <v>0.63552466275977926</v>
      </c>
      <c r="N35" s="40"/>
      <c r="O35" s="10"/>
      <c r="P35" s="10"/>
      <c r="Q35" s="42"/>
      <c r="R35" s="1" t="s">
        <v>100</v>
      </c>
    </row>
    <row r="36" spans="1:18" ht="24.4" thickTop="1" thickBot="1" x14ac:dyDescent="0.8">
      <c r="A36" s="9" t="s">
        <v>39</v>
      </c>
      <c r="B36" s="134"/>
      <c r="C36" s="134"/>
      <c r="D36" s="134"/>
      <c r="E36" s="134"/>
      <c r="F36" s="134"/>
      <c r="G36" s="134"/>
      <c r="H36" s="134"/>
      <c r="I36" s="51"/>
      <c r="J36" s="1"/>
      <c r="K36" s="76">
        <v>6</v>
      </c>
      <c r="L36" s="37">
        <f>+M36/O36</f>
        <v>0.41384331529424206</v>
      </c>
      <c r="M36" s="37">
        <f>+M35</f>
        <v>0.63552466275977926</v>
      </c>
      <c r="N36" s="132">
        <v>94.710460847520665</v>
      </c>
      <c r="O36" s="41">
        <f>10^($L$5-$M$5/(N36+$N$5))/760</f>
        <v>1.5356649226239696</v>
      </c>
      <c r="P36" s="41">
        <f>10^($L$6-$M$6/(N36+$N$6))/760</f>
        <v>0.62180530879937279</v>
      </c>
      <c r="Q36" s="145">
        <f>+M36/O36+(1-M36)/P36-1</f>
        <v>-1.7659220752364035E-9</v>
      </c>
      <c r="R36" s="1" t="s">
        <v>92</v>
      </c>
    </row>
    <row r="37" spans="1:18" ht="24.4" thickTop="1" thickBot="1" x14ac:dyDescent="0.8">
      <c r="A37" s="9" t="s">
        <v>40</v>
      </c>
      <c r="B37" s="134"/>
      <c r="C37" s="134"/>
      <c r="D37" s="134"/>
      <c r="E37" s="134"/>
      <c r="F37" s="134"/>
      <c r="G37" s="134"/>
      <c r="H37" s="134"/>
      <c r="I37" s="51"/>
      <c r="J37" s="1"/>
      <c r="K37" s="76"/>
      <c r="L37" s="37">
        <f>+L36</f>
        <v>0.41384331529424206</v>
      </c>
      <c r="M37" s="131">
        <f>+$L$17*L37+$L$18</f>
        <v>0.56243163960802978</v>
      </c>
      <c r="N37" s="40"/>
      <c r="O37" s="10"/>
      <c r="P37" s="10"/>
      <c r="Q37" s="42"/>
      <c r="R37" s="1" t="s">
        <v>101</v>
      </c>
    </row>
    <row r="38" spans="1:18" ht="24.4" thickTop="1" thickBot="1" x14ac:dyDescent="0.8">
      <c r="A38" s="9" t="s">
        <v>41</v>
      </c>
      <c r="B38" s="134"/>
      <c r="C38" s="134"/>
      <c r="D38" s="134"/>
      <c r="E38" s="134"/>
      <c r="F38" s="134"/>
      <c r="G38" s="134"/>
      <c r="H38" s="134"/>
      <c r="I38" s="51"/>
      <c r="J38" s="1"/>
      <c r="K38" s="76">
        <v>7</v>
      </c>
      <c r="L38" s="37">
        <f>+M38/O38</f>
        <v>0.34400187993047743</v>
      </c>
      <c r="M38" s="37">
        <f>+M37</f>
        <v>0.56243163960802978</v>
      </c>
      <c r="N38" s="132">
        <v>96.964305854283552</v>
      </c>
      <c r="O38" s="41">
        <f>10^($L$5-$M$5/(N38+$N$5))/760</f>
        <v>1.6349667615819334</v>
      </c>
      <c r="P38" s="41">
        <f>10^($L$6-$M$6/(N38+$N$6))/760</f>
        <v>0.66702684980888283</v>
      </c>
      <c r="Q38" s="145">
        <f>+M38/O38+(1-M38)/P38-1</f>
        <v>1.3214569438702028E-9</v>
      </c>
      <c r="R38" s="1" t="s">
        <v>93</v>
      </c>
    </row>
    <row r="39" spans="1:18" ht="24.4" thickTop="1" thickBot="1" x14ac:dyDescent="0.8">
      <c r="A39" s="9" t="s">
        <v>74</v>
      </c>
      <c r="B39" s="134"/>
      <c r="C39" s="134"/>
      <c r="D39" s="134"/>
      <c r="E39" s="134"/>
      <c r="F39" s="134"/>
      <c r="G39" s="134"/>
      <c r="H39" s="134"/>
      <c r="I39" s="51"/>
      <c r="J39" s="1"/>
      <c r="K39" s="76"/>
      <c r="L39" s="37">
        <f>+L38</f>
        <v>0.34400187993047743</v>
      </c>
      <c r="M39" s="131">
        <f>+$L$17*L39+$L$18</f>
        <v>0.45766948656238282</v>
      </c>
      <c r="N39" s="40"/>
      <c r="O39" s="10"/>
      <c r="P39" s="10"/>
      <c r="Q39" s="42"/>
      <c r="R39" s="1" t="s">
        <v>102</v>
      </c>
    </row>
    <row r="40" spans="1:18" ht="24.4" thickTop="1" thickBot="1" x14ac:dyDescent="0.8">
      <c r="A40" s="9" t="s">
        <v>69</v>
      </c>
      <c r="B40" s="135"/>
      <c r="C40" s="135"/>
      <c r="D40" s="135"/>
      <c r="E40" s="135"/>
      <c r="F40" s="135"/>
      <c r="G40" s="135"/>
      <c r="H40" s="135"/>
      <c r="I40" s="51"/>
      <c r="J40" s="1"/>
      <c r="K40" s="76">
        <v>8</v>
      </c>
      <c r="L40" s="37">
        <f>+M40/O40</f>
        <v>0.25798831841956926</v>
      </c>
      <c r="M40" s="37">
        <f>+M39</f>
        <v>0.45766948656238282</v>
      </c>
      <c r="N40" s="132">
        <v>99.948714169129602</v>
      </c>
      <c r="O40" s="41">
        <f>10^($L$5-$M$5/(N40+$N$5))/760</f>
        <v>1.7739930604845056</v>
      </c>
      <c r="P40" s="41">
        <f>10^($L$6-$M$6/(N40+$N$6))/760</f>
        <v>0.73089214902916988</v>
      </c>
      <c r="Q40" s="145">
        <f>+M40/O40+(1-M40)/P40-1</f>
        <v>1.207494104704665E-9</v>
      </c>
      <c r="R40" s="1" t="s">
        <v>94</v>
      </c>
    </row>
    <row r="41" spans="1:18" ht="24.4" thickTop="1" thickBot="1" x14ac:dyDescent="0.8">
      <c r="A41" s="9" t="s">
        <v>81</v>
      </c>
      <c r="B41" s="134"/>
      <c r="C41" s="134"/>
      <c r="D41" s="134"/>
      <c r="E41" s="134"/>
      <c r="F41" s="134"/>
      <c r="G41" s="134"/>
      <c r="H41" s="134"/>
      <c r="I41" s="51"/>
      <c r="J41" s="1"/>
      <c r="K41" s="76"/>
      <c r="L41" s="37">
        <f>+L40</f>
        <v>0.25798831841956926</v>
      </c>
      <c r="M41" s="131">
        <f>+$L$17*L41+$L$18</f>
        <v>0.32864914429602055</v>
      </c>
      <c r="N41" s="40"/>
      <c r="O41" s="10"/>
      <c r="P41" s="10"/>
      <c r="Q41" s="42"/>
      <c r="R41" s="1" t="s">
        <v>103</v>
      </c>
    </row>
    <row r="42" spans="1:18" ht="24.4" thickTop="1" thickBot="1" x14ac:dyDescent="0.8">
      <c r="A42" s="9" t="s">
        <v>42</v>
      </c>
      <c r="B42" s="134"/>
      <c r="C42" s="134"/>
      <c r="D42" s="134"/>
      <c r="E42" s="134"/>
      <c r="F42" s="134"/>
      <c r="G42" s="134"/>
      <c r="H42" s="134"/>
      <c r="I42" s="51"/>
      <c r="J42" s="1"/>
      <c r="K42" s="76">
        <v>9</v>
      </c>
      <c r="L42" s="37">
        <f>+M42/O42</f>
        <v>0.1693533415121489</v>
      </c>
      <c r="M42" s="37">
        <f>+M41</f>
        <v>0.32864914429602055</v>
      </c>
      <c r="N42" s="132">
        <v>103.29713639278654</v>
      </c>
      <c r="O42" s="41">
        <f>10^($L$5-$M$5/(N42+$N$5))/760</f>
        <v>1.9406121034372636</v>
      </c>
      <c r="P42" s="41">
        <f>10^($L$6-$M$6/(N42+$N$6))/760</f>
        <v>0.80822675712812853</v>
      </c>
      <c r="Q42" s="145">
        <f>+M42/O42+(1-M42)/P42-1</f>
        <v>7.3621353458008798E-10</v>
      </c>
      <c r="R42" s="1" t="s">
        <v>95</v>
      </c>
    </row>
    <row r="43" spans="1:18" ht="24.4" thickTop="1" thickBot="1" x14ac:dyDescent="0.8">
      <c r="A43" s="9" t="s">
        <v>75</v>
      </c>
      <c r="B43" s="134"/>
      <c r="C43" s="134"/>
      <c r="D43" s="134"/>
      <c r="E43" s="134"/>
      <c r="F43" s="134"/>
      <c r="G43" s="134"/>
      <c r="H43" s="134"/>
      <c r="I43" s="51"/>
      <c r="J43" s="1"/>
      <c r="K43" s="76"/>
      <c r="L43" s="37">
        <f>+L42</f>
        <v>0.1693533415121489</v>
      </c>
      <c r="M43" s="131">
        <f>+$L$17*L43+$L$18</f>
        <v>0.19569667893489001</v>
      </c>
      <c r="N43" s="10"/>
      <c r="O43" s="10"/>
      <c r="P43" s="10"/>
      <c r="Q43" s="11"/>
      <c r="R43" s="1" t="s">
        <v>104</v>
      </c>
    </row>
    <row r="44" spans="1:18" ht="24.4" thickTop="1" thickBot="1" x14ac:dyDescent="0.8">
      <c r="A44" s="9" t="s">
        <v>76</v>
      </c>
      <c r="B44" s="134"/>
      <c r="C44" s="134"/>
      <c r="D44" s="134"/>
      <c r="E44" s="134"/>
      <c r="F44" s="134"/>
      <c r="G44" s="134"/>
      <c r="H44" s="134"/>
      <c r="I44" s="51"/>
      <c r="J44" s="1"/>
      <c r="K44" s="76">
        <v>10</v>
      </c>
      <c r="L44" s="37">
        <f>+M44/O44</f>
        <v>9.284507651498225E-2</v>
      </c>
      <c r="M44" s="37">
        <f>+M43</f>
        <v>0.19569667893489001</v>
      </c>
      <c r="N44" s="132">
        <v>106.44179832448005</v>
      </c>
      <c r="O44" s="41">
        <f>10^($L$5-$M$5/(N44+$N$5))/760</f>
        <v>2.1077765917217031</v>
      </c>
      <c r="P44" s="41">
        <f>10^($L$6-$M$6/(N44+$N$6))/760</f>
        <v>0.88662178852727769</v>
      </c>
      <c r="Q44" s="145">
        <f>+M44/O44+(1-M44)/P44-1</f>
        <v>3.7614444892142274E-10</v>
      </c>
      <c r="R44" s="1" t="s">
        <v>96</v>
      </c>
    </row>
    <row r="45" spans="1:18" ht="24.4" thickTop="1" thickBot="1" x14ac:dyDescent="0.8">
      <c r="A45" s="140" t="s">
        <v>77</v>
      </c>
      <c r="B45" s="140"/>
      <c r="C45" s="140"/>
      <c r="D45" s="140"/>
      <c r="E45" s="140"/>
      <c r="F45" s="140"/>
      <c r="G45" s="140"/>
      <c r="H45" s="140"/>
      <c r="I45" s="141"/>
      <c r="J45" s="1"/>
      <c r="K45" s="76"/>
      <c r="L45" s="37">
        <f>+L44</f>
        <v>9.284507651498225E-2</v>
      </c>
      <c r="M45" s="131">
        <f>+$L$17*L45+$L$18</f>
        <v>8.0934281439140041E-2</v>
      </c>
      <c r="N45" s="10"/>
      <c r="O45" s="10"/>
      <c r="P45" s="10"/>
      <c r="Q45" s="11"/>
      <c r="R45" s="1" t="s">
        <v>105</v>
      </c>
    </row>
    <row r="46" spans="1:18" ht="24.4" thickTop="1" thickBot="1" x14ac:dyDescent="0.8">
      <c r="A46" s="1"/>
      <c r="B46" s="1"/>
      <c r="C46" s="1"/>
      <c r="D46" s="1"/>
      <c r="E46" s="1"/>
      <c r="F46" s="1"/>
      <c r="G46" s="1"/>
      <c r="H46" s="1"/>
      <c r="I46" s="137" t="s">
        <v>78</v>
      </c>
      <c r="J46" s="1"/>
      <c r="K46" s="76">
        <v>11</v>
      </c>
      <c r="L46" s="37">
        <f>+M46/O46</f>
        <v>3.5988889223837743E-2</v>
      </c>
      <c r="M46" s="37">
        <f>+M45</f>
        <v>8.0934281439140041E-2</v>
      </c>
      <c r="N46" s="132">
        <v>108.95078755895057</v>
      </c>
      <c r="O46" s="41">
        <f>10^($L$5-$M$5/(N46+$N$5))/760</f>
        <v>2.2488685587309565</v>
      </c>
      <c r="P46" s="41">
        <f>10^($L$6-$M$6/(N46+$N$6))/760</f>
        <v>0.9533766863315849</v>
      </c>
      <c r="Q46" s="145">
        <f>+M46/O46+(1-M46)/P46-1</f>
        <v>1.9116463967350228E-10</v>
      </c>
      <c r="R46" s="1" t="s">
        <v>88</v>
      </c>
    </row>
    <row r="47" spans="1:18" ht="24.4" thickTop="1" thickBot="1" x14ac:dyDescent="0.8">
      <c r="A47" s="1"/>
      <c r="B47" s="1"/>
      <c r="C47" s="1"/>
      <c r="D47" s="1"/>
      <c r="E47" s="1"/>
      <c r="F47" s="1"/>
      <c r="G47" s="1"/>
      <c r="H47" s="1"/>
      <c r="I47" s="138"/>
      <c r="J47" s="1"/>
      <c r="K47" s="77"/>
      <c r="L47" s="37">
        <f>+L46</f>
        <v>3.5988889223837743E-2</v>
      </c>
      <c r="M47" s="131">
        <f>+$L$17*L47+$L$18</f>
        <v>-4.3499994975767231E-3</v>
      </c>
      <c r="N47" s="10"/>
      <c r="O47" s="10"/>
      <c r="P47" s="10"/>
      <c r="Q47" s="11"/>
      <c r="R47" s="1" t="s">
        <v>106</v>
      </c>
    </row>
    <row r="48" spans="1:18" ht="20.65" thickTop="1" thickBot="1" x14ac:dyDescent="0.55000000000000004">
      <c r="A48" s="1"/>
      <c r="B48" s="1"/>
      <c r="C48" s="1"/>
      <c r="D48" s="1"/>
      <c r="E48" s="1"/>
      <c r="F48" s="1"/>
      <c r="G48" s="1"/>
      <c r="H48" s="1"/>
      <c r="I48" s="139" t="s">
        <v>79</v>
      </c>
      <c r="J48" s="1"/>
      <c r="L48" s="71"/>
      <c r="M48" s="70"/>
      <c r="N48" s="72"/>
      <c r="O48" s="73"/>
      <c r="P48" s="73"/>
      <c r="Q48" s="74"/>
    </row>
    <row r="49" spans="1:17" ht="20.25" thickTop="1" x14ac:dyDescent="0.5">
      <c r="A49" s="1"/>
      <c r="B49" s="1"/>
      <c r="C49" s="1"/>
      <c r="D49" s="1"/>
      <c r="E49" s="1"/>
      <c r="F49" s="1"/>
      <c r="G49" s="1"/>
      <c r="H49" s="1"/>
      <c r="J49" s="1"/>
      <c r="L49" s="70"/>
      <c r="M49" s="70"/>
      <c r="N49" s="75"/>
      <c r="O49" s="75"/>
      <c r="P49" s="75"/>
      <c r="Q49" s="75"/>
    </row>
    <row r="50" spans="1:17" x14ac:dyDescent="0.5">
      <c r="A50" s="1"/>
      <c r="B50" s="1"/>
      <c r="C50" s="1"/>
      <c r="D50" s="1"/>
      <c r="E50" s="1"/>
      <c r="F50" s="1"/>
      <c r="G50" s="1"/>
      <c r="H50" s="1"/>
      <c r="J50" s="1"/>
    </row>
    <row r="51" spans="1:17" x14ac:dyDescent="0.5">
      <c r="A51" s="1"/>
      <c r="B51" s="1"/>
      <c r="C51" s="1"/>
      <c r="D51" s="1"/>
      <c r="E51" s="1"/>
      <c r="F51" s="1"/>
      <c r="G51" s="1"/>
      <c r="H51" s="1"/>
      <c r="J51" s="1"/>
    </row>
    <row r="52" spans="1:17" x14ac:dyDescent="0.5">
      <c r="A52" s="1"/>
      <c r="B52" s="1"/>
      <c r="C52" s="1"/>
      <c r="D52" s="1"/>
      <c r="E52" s="1"/>
      <c r="F52" s="1"/>
      <c r="G52" s="1"/>
      <c r="H52" s="1"/>
      <c r="J52" s="1"/>
    </row>
    <row r="53" spans="1:17" x14ac:dyDescent="0.5">
      <c r="A53" s="1"/>
      <c r="B53" s="1"/>
      <c r="C53" s="1"/>
      <c r="D53" s="1"/>
      <c r="E53" s="1"/>
      <c r="F53" s="1"/>
      <c r="G53" s="1"/>
      <c r="H53" s="1"/>
      <c r="J53" s="1"/>
    </row>
    <row r="54" spans="1:17" x14ac:dyDescent="0.5">
      <c r="A54" s="1"/>
      <c r="B54" s="1"/>
      <c r="C54" s="1"/>
      <c r="D54" s="1"/>
      <c r="E54" s="1"/>
      <c r="F54" s="1"/>
      <c r="G54" s="1"/>
      <c r="H54" s="1"/>
      <c r="J54" s="1"/>
    </row>
    <row r="55" spans="1:17" x14ac:dyDescent="0.5">
      <c r="A55" s="1"/>
      <c r="B55" s="1"/>
      <c r="C55" s="1"/>
      <c r="D55" s="1"/>
      <c r="E55" s="1"/>
      <c r="F55" s="1"/>
      <c r="G55" s="1"/>
      <c r="H55" s="1"/>
      <c r="J55" s="1"/>
    </row>
    <row r="56" spans="1:17" x14ac:dyDescent="0.5">
      <c r="A56" s="1"/>
      <c r="B56" s="1"/>
      <c r="C56" s="1"/>
      <c r="D56" s="1"/>
      <c r="E56" s="1"/>
      <c r="F56" s="1"/>
      <c r="G56" s="1"/>
      <c r="H56" s="1"/>
      <c r="J56" s="1"/>
    </row>
    <row r="57" spans="1:17" x14ac:dyDescent="0.5">
      <c r="A57" s="1"/>
      <c r="B57" s="1"/>
      <c r="C57" s="1"/>
      <c r="D57" s="1"/>
      <c r="E57" s="1"/>
      <c r="F57" s="1"/>
      <c r="G57" s="1"/>
      <c r="H57" s="1"/>
      <c r="J57" s="1"/>
    </row>
    <row r="58" spans="1:17" x14ac:dyDescent="0.5">
      <c r="A58" s="1"/>
      <c r="B58" s="1"/>
      <c r="C58" s="1"/>
      <c r="D58" s="1"/>
      <c r="E58" s="1"/>
      <c r="F58" s="1"/>
      <c r="G58" s="1"/>
      <c r="H58" s="1"/>
      <c r="J58" s="1"/>
    </row>
    <row r="59" spans="1:17" x14ac:dyDescent="0.5">
      <c r="A59" s="1"/>
      <c r="B59" s="1"/>
      <c r="C59" s="1"/>
      <c r="D59" s="1"/>
      <c r="E59" s="1"/>
      <c r="F59" s="1"/>
      <c r="G59" s="1"/>
      <c r="H59" s="1"/>
      <c r="J59" s="1"/>
    </row>
  </sheetData>
  <mergeCells count="5">
    <mergeCell ref="D7:F7"/>
    <mergeCell ref="D27:F27"/>
    <mergeCell ref="D28:F28"/>
    <mergeCell ref="D18:F19"/>
    <mergeCell ref="D6:F6"/>
  </mergeCells>
  <pageMargins left="0.7" right="0.7" top="0.75" bottom="0.75" header="0.3" footer="0.3"/>
  <pageSetup scale="48" orientation="landscape" r:id="rId1"/>
  <ignoredErrors>
    <ignoredError sqref="L27:L32 M28:M31 L33:L45 L46:L47 M32 M36 M38 M40 M42 M44 M46:M47 M34 M33 M35 M45 M43 M41 M39 M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3"/>
  <sheetViews>
    <sheetView showGridLines="0" topLeftCell="G16" zoomScale="70" zoomScaleNormal="70" workbookViewId="0">
      <selection activeCell="V35" sqref="V35"/>
    </sheetView>
  </sheetViews>
  <sheetFormatPr defaultRowHeight="19.899999999999999" x14ac:dyDescent="0.5"/>
  <cols>
    <col min="1" max="1" width="16.05859375" customWidth="1"/>
    <col min="2" max="2" width="9.46875" customWidth="1"/>
    <col min="3" max="3" width="8.29296875" customWidth="1"/>
    <col min="4" max="6" width="5.64453125" customWidth="1"/>
    <col min="7" max="7" width="8" customWidth="1"/>
    <col min="8" max="8" width="10.3515625" customWidth="1"/>
    <col min="9" max="9" width="18.87890625" customWidth="1"/>
    <col min="10" max="10" width="15.46875" customWidth="1"/>
    <col min="11" max="11" width="17.29296875" style="1" customWidth="1"/>
    <col min="12" max="16" width="15.64453125" style="1" customWidth="1"/>
    <col min="17" max="18" width="25.64453125" style="1" customWidth="1"/>
  </cols>
  <sheetData>
    <row r="1" spans="1:25" ht="25.15" x14ac:dyDescent="0.65">
      <c r="A1" s="79" t="s">
        <v>54</v>
      </c>
      <c r="B1" s="86"/>
      <c r="C1" s="86"/>
      <c r="D1" s="86"/>
      <c r="E1" s="86"/>
      <c r="F1" s="86"/>
      <c r="G1" s="86"/>
      <c r="H1" s="86"/>
      <c r="I1" s="86"/>
      <c r="J1" s="86"/>
      <c r="S1" s="86"/>
      <c r="T1" s="86"/>
    </row>
    <row r="2" spans="1:25" ht="20.25" thickBo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S2" s="86"/>
      <c r="T2" s="86"/>
    </row>
    <row r="3" spans="1:25" ht="20.65" thickTop="1" thickBot="1" x14ac:dyDescent="0.55000000000000004">
      <c r="A3" s="123" t="s">
        <v>61</v>
      </c>
      <c r="B3" s="1"/>
      <c r="C3" s="1"/>
      <c r="D3" s="87"/>
      <c r="E3" s="87"/>
      <c r="F3" s="87"/>
      <c r="G3" s="87"/>
      <c r="H3" s="87"/>
      <c r="I3" s="87"/>
      <c r="J3" s="87"/>
      <c r="K3" s="6" t="s">
        <v>2</v>
      </c>
      <c r="L3" s="7"/>
      <c r="M3" s="7"/>
      <c r="N3" s="8"/>
      <c r="S3" s="86"/>
      <c r="T3" s="86"/>
    </row>
    <row r="4" spans="1:25" ht="20.65" thickTop="1" thickBot="1" x14ac:dyDescent="0.55000000000000004">
      <c r="A4" s="124" t="s">
        <v>62</v>
      </c>
      <c r="B4" s="1"/>
      <c r="C4" s="1"/>
      <c r="D4" s="127"/>
      <c r="E4" s="127"/>
      <c r="F4" s="127"/>
      <c r="G4" s="87"/>
      <c r="H4" s="87"/>
      <c r="I4" s="87"/>
      <c r="J4" s="87"/>
      <c r="K4" s="9"/>
      <c r="L4" s="10" t="s">
        <v>5</v>
      </c>
      <c r="M4" s="10" t="s">
        <v>6</v>
      </c>
      <c r="N4" s="11" t="s">
        <v>7</v>
      </c>
      <c r="S4" s="86"/>
      <c r="T4" s="86"/>
    </row>
    <row r="5" spans="1:25" ht="20.65" thickTop="1" thickBot="1" x14ac:dyDescent="0.55000000000000004">
      <c r="A5" s="125" t="s">
        <v>65</v>
      </c>
      <c r="B5" s="1"/>
      <c r="C5" s="1"/>
      <c r="D5" s="1"/>
      <c r="E5" s="1"/>
      <c r="F5" s="1"/>
      <c r="G5" s="1"/>
      <c r="H5" s="1"/>
      <c r="I5" s="1"/>
      <c r="J5" s="1"/>
      <c r="K5" s="9" t="s">
        <v>3</v>
      </c>
      <c r="L5" s="10">
        <v>6.8927199999999997</v>
      </c>
      <c r="M5" s="10">
        <v>1203.5309999999999</v>
      </c>
      <c r="N5" s="11">
        <v>219.88800000000001</v>
      </c>
      <c r="S5" s="86"/>
      <c r="T5" s="86"/>
    </row>
    <row r="6" spans="1:25" ht="20.65" thickTop="1" thickBot="1" x14ac:dyDescent="0.55000000000000004">
      <c r="A6" s="126" t="s">
        <v>66</v>
      </c>
      <c r="B6" s="1"/>
      <c r="C6" s="1"/>
      <c r="D6" s="152" t="s">
        <v>33</v>
      </c>
      <c r="E6" s="153"/>
      <c r="F6" s="154"/>
      <c r="G6" s="1"/>
      <c r="H6" s="1"/>
      <c r="I6" s="1"/>
      <c r="J6" s="1"/>
      <c r="K6" s="12" t="s">
        <v>4</v>
      </c>
      <c r="L6" s="13">
        <v>6.9580500000000001</v>
      </c>
      <c r="M6" s="13">
        <v>1346.7729999999999</v>
      </c>
      <c r="N6" s="14">
        <v>219.69300000000001</v>
      </c>
      <c r="R6" s="86"/>
      <c r="S6" s="86"/>
      <c r="T6" s="86"/>
    </row>
    <row r="7" spans="1:25" ht="20.65" thickTop="1" thickBot="1" x14ac:dyDescent="0.55000000000000004">
      <c r="B7" s="1"/>
      <c r="C7" s="1"/>
      <c r="D7" s="149" t="s">
        <v>34</v>
      </c>
      <c r="E7" s="150"/>
      <c r="F7" s="151"/>
      <c r="G7" s="1"/>
      <c r="H7" s="1"/>
      <c r="I7" s="1"/>
      <c r="J7" s="1"/>
      <c r="S7" s="86"/>
      <c r="T7" s="86"/>
    </row>
    <row r="8" spans="1:25" ht="23.65" thickTop="1" thickBot="1" x14ac:dyDescent="0.65">
      <c r="A8" s="1"/>
      <c r="B8" s="1"/>
      <c r="C8" s="1"/>
      <c r="D8" s="1"/>
      <c r="E8" s="88"/>
      <c r="F8" s="1"/>
      <c r="G8" s="1"/>
      <c r="H8" s="1"/>
      <c r="I8" s="1"/>
      <c r="J8" s="1"/>
      <c r="K8" s="6" t="s">
        <v>17</v>
      </c>
      <c r="L8" s="7"/>
      <c r="M8" s="27" t="s">
        <v>0</v>
      </c>
      <c r="N8" s="28" t="s">
        <v>1</v>
      </c>
      <c r="S8" s="78"/>
      <c r="T8" s="78"/>
      <c r="U8" s="78"/>
      <c r="V8" s="78"/>
      <c r="W8" s="78"/>
      <c r="X8" s="78"/>
      <c r="Y8" s="78"/>
    </row>
    <row r="9" spans="1:25" ht="23.65" thickTop="1" thickBot="1" x14ac:dyDescent="0.65">
      <c r="A9" s="114" t="s">
        <v>10</v>
      </c>
      <c r="B9" s="115">
        <v>2</v>
      </c>
      <c r="C9" s="1"/>
      <c r="D9" s="1"/>
      <c r="E9" s="89"/>
      <c r="F9" s="1"/>
      <c r="G9" s="108" t="s">
        <v>47</v>
      </c>
      <c r="H9" s="109">
        <v>65</v>
      </c>
      <c r="I9" s="1"/>
      <c r="J9" s="1"/>
      <c r="K9" s="9"/>
      <c r="L9" s="36"/>
      <c r="M9" s="10">
        <v>0</v>
      </c>
      <c r="N9" s="11">
        <v>0</v>
      </c>
      <c r="S9" s="78"/>
      <c r="T9" s="78"/>
      <c r="U9" s="78"/>
      <c r="V9" s="78"/>
      <c r="W9" s="78"/>
      <c r="X9" s="78"/>
      <c r="Y9" s="78"/>
    </row>
    <row r="10" spans="1:25" ht="24.75" thickTop="1" thickBot="1" x14ac:dyDescent="0.8">
      <c r="A10" s="1"/>
      <c r="B10" s="1"/>
      <c r="C10" s="1"/>
      <c r="D10" s="1"/>
      <c r="E10" s="89"/>
      <c r="F10" s="90"/>
      <c r="G10" s="112" t="s">
        <v>50</v>
      </c>
      <c r="H10" s="117">
        <v>0.89</v>
      </c>
      <c r="I10" s="1"/>
      <c r="J10" s="1"/>
      <c r="K10" s="12"/>
      <c r="L10" s="38"/>
      <c r="M10" s="13">
        <v>1</v>
      </c>
      <c r="N10" s="14">
        <v>1</v>
      </c>
      <c r="S10" s="78"/>
      <c r="T10" s="78"/>
      <c r="U10" s="78"/>
      <c r="V10" s="78"/>
      <c r="W10" s="78"/>
      <c r="X10" s="78"/>
      <c r="Y10" s="78"/>
    </row>
    <row r="11" spans="1:25" ht="20.65" thickTop="1" thickBot="1" x14ac:dyDescent="0.55000000000000004">
      <c r="A11" s="1"/>
      <c r="B11" s="1"/>
      <c r="C11" s="1"/>
      <c r="D11" s="1"/>
      <c r="E11" s="89"/>
      <c r="F11" s="91"/>
      <c r="G11" s="92"/>
      <c r="H11" s="1"/>
      <c r="I11" s="1"/>
      <c r="J11" s="1"/>
      <c r="S11" s="86"/>
      <c r="T11" s="86"/>
    </row>
    <row r="12" spans="1:25" ht="20.65" thickTop="1" thickBot="1" x14ac:dyDescent="0.55000000000000004">
      <c r="A12" s="62" t="s">
        <v>59</v>
      </c>
      <c r="B12" s="63">
        <f>+H9+H12</f>
        <v>195</v>
      </c>
      <c r="C12" s="1"/>
      <c r="D12" s="1"/>
      <c r="E12" s="89"/>
      <c r="F12" s="91"/>
      <c r="G12" s="62" t="s">
        <v>60</v>
      </c>
      <c r="H12" s="63">
        <f>+B9*H9</f>
        <v>130</v>
      </c>
      <c r="I12" s="1"/>
      <c r="J12" s="1"/>
      <c r="K12" s="26" t="s">
        <v>11</v>
      </c>
      <c r="L12" s="7"/>
      <c r="M12" s="27" t="s">
        <v>0</v>
      </c>
      <c r="N12" s="28" t="s">
        <v>1</v>
      </c>
      <c r="S12" s="86"/>
      <c r="T12" s="86"/>
    </row>
    <row r="13" spans="1:25" ht="20.65" thickTop="1" thickBot="1" x14ac:dyDescent="0.55000000000000004">
      <c r="A13" s="1"/>
      <c r="B13" s="1"/>
      <c r="C13" s="1"/>
      <c r="D13" s="1"/>
      <c r="E13" s="93"/>
      <c r="F13" s="1"/>
      <c r="G13" s="1"/>
      <c r="H13" s="1"/>
      <c r="I13" s="1"/>
      <c r="J13" s="1"/>
      <c r="K13" s="29" t="s">
        <v>12</v>
      </c>
      <c r="L13" s="30">
        <f>+H12/B12</f>
        <v>0.66666666666666663</v>
      </c>
      <c r="M13" s="10">
        <v>0</v>
      </c>
      <c r="N13" s="31">
        <f>+M13*L13+L14</f>
        <v>0.29666666666666663</v>
      </c>
      <c r="S13" s="86"/>
      <c r="T13" s="86"/>
    </row>
    <row r="14" spans="1:25" ht="20.65" thickTop="1" thickBot="1" x14ac:dyDescent="0.55000000000000004">
      <c r="A14" s="1"/>
      <c r="B14" s="1"/>
      <c r="C14" s="1"/>
      <c r="D14" s="94"/>
      <c r="E14" s="95"/>
      <c r="F14" s="96"/>
      <c r="G14" s="1"/>
      <c r="H14" s="1"/>
      <c r="I14" s="1"/>
      <c r="J14" s="1"/>
      <c r="K14" s="32" t="s">
        <v>13</v>
      </c>
      <c r="L14" s="33">
        <f>+(H9/B12)*H10</f>
        <v>0.29666666666666663</v>
      </c>
      <c r="M14" s="13">
        <v>1</v>
      </c>
      <c r="N14" s="34">
        <f>+M14*L13+L14</f>
        <v>0.96333333333333326</v>
      </c>
      <c r="S14" s="86"/>
      <c r="T14" s="86"/>
    </row>
    <row r="15" spans="1:25" ht="20.65" thickTop="1" thickBot="1" x14ac:dyDescent="0.55000000000000004">
      <c r="A15" s="1"/>
      <c r="B15" s="1"/>
      <c r="C15" s="1"/>
      <c r="D15" s="97"/>
      <c r="E15" s="36"/>
      <c r="F15" s="98"/>
      <c r="G15" s="1"/>
      <c r="H15" s="1"/>
      <c r="I15" s="1"/>
      <c r="J15" s="1"/>
      <c r="K15" s="15"/>
      <c r="L15" s="16"/>
      <c r="M15" s="2"/>
      <c r="N15" s="3"/>
      <c r="S15" s="86"/>
      <c r="T15" s="86"/>
    </row>
    <row r="16" spans="1:25" ht="20.25" thickTop="1" x14ac:dyDescent="0.5">
      <c r="A16" s="1"/>
      <c r="B16" s="1"/>
      <c r="C16" s="1"/>
      <c r="D16" s="97"/>
      <c r="E16" s="36"/>
      <c r="F16" s="98"/>
      <c r="G16" s="1"/>
      <c r="H16" s="1"/>
      <c r="I16" s="1"/>
      <c r="J16" s="1"/>
      <c r="K16" s="26" t="s">
        <v>14</v>
      </c>
      <c r="L16" s="7"/>
      <c r="M16" s="27" t="s">
        <v>0</v>
      </c>
      <c r="N16" s="35" t="s">
        <v>1</v>
      </c>
      <c r="S16" s="86"/>
      <c r="T16" s="86"/>
    </row>
    <row r="17" spans="1:20" ht="20.25" thickBot="1" x14ac:dyDescent="0.55000000000000004">
      <c r="A17" s="1"/>
      <c r="B17" s="1"/>
      <c r="C17" s="1"/>
      <c r="D17" s="97"/>
      <c r="E17" s="36"/>
      <c r="F17" s="98"/>
      <c r="G17" s="1"/>
      <c r="H17" s="1"/>
      <c r="I17" s="1"/>
      <c r="J17" s="1"/>
      <c r="K17" s="29" t="s">
        <v>15</v>
      </c>
      <c r="L17" s="30">
        <f>+H25/B25</f>
        <v>1.368421052631579</v>
      </c>
      <c r="M17" s="10">
        <v>0</v>
      </c>
      <c r="N17" s="31">
        <f>+M17*L17+L18</f>
        <v>-2.2631578947368405E-2</v>
      </c>
      <c r="S17" s="86"/>
      <c r="T17" s="86"/>
    </row>
    <row r="18" spans="1:20" ht="20.65" thickTop="1" thickBot="1" x14ac:dyDescent="0.55000000000000004">
      <c r="A18" s="108" t="s">
        <v>45</v>
      </c>
      <c r="B18" s="109">
        <v>100</v>
      </c>
      <c r="C18" s="1"/>
      <c r="D18" s="155" t="s">
        <v>37</v>
      </c>
      <c r="E18" s="156"/>
      <c r="F18" s="157"/>
      <c r="G18" s="1"/>
      <c r="H18" s="1"/>
      <c r="I18" s="1"/>
      <c r="J18" s="1"/>
      <c r="K18" s="32" t="s">
        <v>13</v>
      </c>
      <c r="L18" s="33">
        <f>-(H30/B25)*H31</f>
        <v>-2.2631578947368405E-2</v>
      </c>
      <c r="M18" s="13">
        <v>1</v>
      </c>
      <c r="N18" s="34">
        <f>+M18*L17+L18</f>
        <v>1.3457894736842106</v>
      </c>
      <c r="S18" s="86"/>
      <c r="T18" s="86"/>
    </row>
    <row r="19" spans="1:20" ht="20.65" thickTop="1" thickBot="1" x14ac:dyDescent="0.55000000000000004">
      <c r="A19" s="110" t="s">
        <v>46</v>
      </c>
      <c r="B19" s="111">
        <v>0.6</v>
      </c>
      <c r="C19" s="99"/>
      <c r="D19" s="155"/>
      <c r="E19" s="156"/>
      <c r="F19" s="157"/>
      <c r="G19" s="1"/>
      <c r="H19" s="1"/>
      <c r="I19" s="1"/>
      <c r="J19" s="1"/>
      <c r="S19" s="86"/>
      <c r="T19" s="86"/>
    </row>
    <row r="20" spans="1:20" ht="20.65" thickTop="1" thickBot="1" x14ac:dyDescent="0.55000000000000004">
      <c r="A20" s="112" t="s">
        <v>18</v>
      </c>
      <c r="B20" s="113">
        <v>0</v>
      </c>
      <c r="C20" s="1"/>
      <c r="D20" s="97"/>
      <c r="E20" s="36"/>
      <c r="F20" s="98"/>
      <c r="G20" s="1"/>
      <c r="H20" s="1"/>
      <c r="I20" s="1"/>
      <c r="J20" s="1"/>
      <c r="K20" s="26" t="s">
        <v>16</v>
      </c>
      <c r="L20" s="7"/>
      <c r="M20" s="27" t="s">
        <v>0</v>
      </c>
      <c r="N20" s="28" t="s">
        <v>1</v>
      </c>
      <c r="S20" s="86"/>
      <c r="T20" s="86"/>
    </row>
    <row r="21" spans="1:20" ht="20.25" thickTop="1" x14ac:dyDescent="0.5">
      <c r="A21" s="1"/>
      <c r="B21" s="1"/>
      <c r="C21" s="1"/>
      <c r="D21" s="97"/>
      <c r="E21" s="36"/>
      <c r="F21" s="98"/>
      <c r="G21" s="1"/>
      <c r="H21" s="1"/>
      <c r="I21" s="1"/>
      <c r="J21" s="1"/>
      <c r="K21" s="9"/>
      <c r="L21" s="36"/>
      <c r="M21" s="100">
        <v>0</v>
      </c>
      <c r="N21" s="31">
        <f>+B19</f>
        <v>0.6</v>
      </c>
      <c r="S21" s="86"/>
      <c r="T21" s="86"/>
    </row>
    <row r="22" spans="1:20" ht="20.25" thickBot="1" x14ac:dyDescent="0.55000000000000004">
      <c r="A22" s="1"/>
      <c r="B22" s="1"/>
      <c r="C22" s="1"/>
      <c r="D22" s="97"/>
      <c r="E22" s="36"/>
      <c r="F22" s="98"/>
      <c r="G22" s="1"/>
      <c r="H22" s="1"/>
      <c r="I22" s="1"/>
      <c r="J22" s="1"/>
      <c r="K22" s="12"/>
      <c r="L22" s="38"/>
      <c r="M22" s="101">
        <v>1</v>
      </c>
      <c r="N22" s="34">
        <f>+B19</f>
        <v>0.6</v>
      </c>
      <c r="S22" s="86"/>
      <c r="T22" s="86"/>
    </row>
    <row r="23" spans="1:20" ht="20.65" thickTop="1" thickBot="1" x14ac:dyDescent="0.55000000000000004">
      <c r="A23" s="1"/>
      <c r="B23" s="1"/>
      <c r="C23" s="1"/>
      <c r="D23" s="102"/>
      <c r="E23" s="103"/>
      <c r="F23" s="104"/>
      <c r="G23" s="1"/>
      <c r="H23" s="1"/>
      <c r="I23" s="1"/>
      <c r="J23" s="1"/>
      <c r="S23" s="86"/>
      <c r="T23" s="86"/>
    </row>
    <row r="24" spans="1:20" ht="24.4" thickTop="1" thickBot="1" x14ac:dyDescent="0.8">
      <c r="A24" s="1"/>
      <c r="B24" s="1"/>
      <c r="C24" s="1"/>
      <c r="D24" s="1"/>
      <c r="E24" s="88"/>
      <c r="F24" s="1"/>
      <c r="G24" s="1"/>
      <c r="H24" s="1"/>
      <c r="I24" s="1"/>
      <c r="J24" s="1"/>
      <c r="K24" s="43" t="s">
        <v>53</v>
      </c>
      <c r="L24" s="27" t="s">
        <v>0</v>
      </c>
      <c r="M24" s="44" t="s">
        <v>1</v>
      </c>
      <c r="N24" s="44" t="s">
        <v>9</v>
      </c>
      <c r="O24" s="44" t="s">
        <v>43</v>
      </c>
      <c r="P24" s="44" t="s">
        <v>44</v>
      </c>
      <c r="Q24" s="45" t="s">
        <v>8</v>
      </c>
      <c r="R24" s="1" t="s">
        <v>86</v>
      </c>
    </row>
    <row r="25" spans="1:20" ht="20.65" thickTop="1" thickBot="1" x14ac:dyDescent="0.55000000000000004">
      <c r="A25" s="62" t="s">
        <v>51</v>
      </c>
      <c r="B25" s="68">
        <f>+B12-B18</f>
        <v>95</v>
      </c>
      <c r="C25" s="1"/>
      <c r="D25" s="1"/>
      <c r="E25" s="89"/>
      <c r="F25" s="1"/>
      <c r="G25" s="62" t="s">
        <v>52</v>
      </c>
      <c r="H25" s="68">
        <f>+H12</f>
        <v>130</v>
      </c>
      <c r="I25" s="1"/>
      <c r="J25" s="1"/>
      <c r="K25" s="76"/>
      <c r="L25" s="129">
        <f>+H10</f>
        <v>0.89</v>
      </c>
      <c r="M25" s="130">
        <f>+H10</f>
        <v>0.89</v>
      </c>
      <c r="N25" s="10"/>
      <c r="O25" s="10"/>
      <c r="P25" s="10"/>
      <c r="Q25" s="11"/>
      <c r="R25" s="1" t="s">
        <v>108</v>
      </c>
    </row>
    <row r="26" spans="1:20" ht="24.4" thickTop="1" thickBot="1" x14ac:dyDescent="0.8">
      <c r="A26" s="1"/>
      <c r="B26" s="1"/>
      <c r="C26" s="1"/>
      <c r="D26" s="1"/>
      <c r="E26" s="93"/>
      <c r="F26" s="1"/>
      <c r="G26" s="1"/>
      <c r="H26" s="1"/>
      <c r="I26" s="1"/>
      <c r="J26" s="1"/>
      <c r="K26" s="76">
        <v>1</v>
      </c>
      <c r="L26" s="37">
        <f>+M26/O26</f>
        <v>0.76023509993548077</v>
      </c>
      <c r="M26" s="146">
        <f>+H10</f>
        <v>0.89</v>
      </c>
      <c r="N26" s="147">
        <v>85.308371239404096</v>
      </c>
      <c r="O26" s="41">
        <f>10^($L$5-$M$5/(N26+$N$5))/760</f>
        <v>1.1706904878182185</v>
      </c>
      <c r="P26" s="41">
        <f>10^($L$6-$M$6/(N26+$N$6))/760</f>
        <v>0.45878274914468248</v>
      </c>
      <c r="Q26" s="133">
        <f>+M26/O26+(1-M26)/P26-1</f>
        <v>0</v>
      </c>
      <c r="R26" s="1" t="s">
        <v>109</v>
      </c>
    </row>
    <row r="27" spans="1:20" ht="24.4" thickTop="1" thickBot="1" x14ac:dyDescent="0.8">
      <c r="A27" s="1"/>
      <c r="B27" s="1"/>
      <c r="C27" s="1"/>
      <c r="D27" s="152" t="s">
        <v>35</v>
      </c>
      <c r="E27" s="153"/>
      <c r="F27" s="154"/>
      <c r="G27" s="1"/>
      <c r="H27" s="1"/>
      <c r="I27" s="1"/>
      <c r="J27" s="1"/>
      <c r="K27" s="76"/>
      <c r="L27" s="37">
        <f>+L26</f>
        <v>0.76023509993548077</v>
      </c>
      <c r="M27" s="148">
        <f>+$L$13*L27+$L$14</f>
        <v>0.80349006662365374</v>
      </c>
      <c r="N27" s="40"/>
      <c r="O27" s="10"/>
      <c r="P27" s="10"/>
      <c r="Q27" s="42"/>
      <c r="R27" s="1" t="s">
        <v>107</v>
      </c>
    </row>
    <row r="28" spans="1:20" ht="24.4" thickTop="1" thickBot="1" x14ac:dyDescent="0.8">
      <c r="A28" s="1"/>
      <c r="B28" s="1"/>
      <c r="C28" s="1"/>
      <c r="D28" s="149" t="s">
        <v>36</v>
      </c>
      <c r="E28" s="150"/>
      <c r="F28" s="151"/>
      <c r="G28" s="105"/>
      <c r="H28" s="1"/>
      <c r="I28" s="1"/>
      <c r="J28" s="1"/>
      <c r="K28" s="76">
        <v>2</v>
      </c>
      <c r="L28" s="37">
        <f>+M28/O28</f>
        <v>0.61868674759856024</v>
      </c>
      <c r="M28" s="37">
        <f>+M27</f>
        <v>0.80349006662365374</v>
      </c>
      <c r="N28" s="132">
        <v>88.836609064426185</v>
      </c>
      <c r="O28" s="41">
        <f>10^($L$5-$M$5/(N28+$N$5))/760</f>
        <v>1.2987025659469993</v>
      </c>
      <c r="P28" s="41">
        <f>10^($L$6-$M$6/(N28+$N$6))/760</f>
        <v>0.51535048392147709</v>
      </c>
      <c r="Q28" s="133">
        <f>+M28/O28+(1-M28)/P28-1</f>
        <v>-6.941762775714011E-8</v>
      </c>
      <c r="R28" s="1" t="s">
        <v>87</v>
      </c>
    </row>
    <row r="29" spans="1:20" ht="24.4" thickTop="1" thickBot="1" x14ac:dyDescent="0.8">
      <c r="A29" s="1"/>
      <c r="B29" s="1"/>
      <c r="C29" s="1"/>
      <c r="D29" s="1"/>
      <c r="E29" s="1"/>
      <c r="F29" s="91"/>
      <c r="G29" s="92"/>
      <c r="H29" s="1"/>
      <c r="I29" s="1"/>
      <c r="J29" s="1"/>
      <c r="K29" s="76"/>
      <c r="L29" s="37">
        <f>+L28</f>
        <v>0.61868674759856024</v>
      </c>
      <c r="M29" s="128">
        <f>+$L$13*L29+$L$14</f>
        <v>0.70912449839904013</v>
      </c>
      <c r="N29" s="40"/>
      <c r="O29" s="10"/>
      <c r="P29" s="10"/>
      <c r="Q29" s="42"/>
      <c r="R29" s="1" t="s">
        <v>97</v>
      </c>
    </row>
    <row r="30" spans="1:20" ht="24.4" thickTop="1" thickBot="1" x14ac:dyDescent="0.8">
      <c r="A30" s="1"/>
      <c r="B30" s="1"/>
      <c r="C30" s="1"/>
      <c r="D30" s="1"/>
      <c r="E30" s="1"/>
      <c r="F30" s="91"/>
      <c r="G30" s="66" t="s">
        <v>48</v>
      </c>
      <c r="H30" s="106">
        <f>+B18-H9</f>
        <v>35</v>
      </c>
      <c r="I30" s="1"/>
      <c r="J30" s="1"/>
      <c r="K30" s="76">
        <v>3</v>
      </c>
      <c r="L30" s="37">
        <f>+M30/O30</f>
        <v>0.49468833151199115</v>
      </c>
      <c r="M30" s="37">
        <f>+M29</f>
        <v>0.70912449839904013</v>
      </c>
      <c r="N30" s="132">
        <v>92.270250563949389</v>
      </c>
      <c r="O30" s="41">
        <f>10^($L$5-$M$5/(N30+$N$5))/760</f>
        <v>1.4334773093022735</v>
      </c>
      <c r="P30" s="41">
        <f>10^($L$6-$M$6/(N30+$N$6))/760</f>
        <v>0.57563578449107056</v>
      </c>
      <c r="Q30" s="133">
        <f>+M30/O30+(1-M30)/P30-1</f>
        <v>3.9779273208750965E-8</v>
      </c>
      <c r="R30" s="1" t="s">
        <v>89</v>
      </c>
    </row>
    <row r="31" spans="1:20" ht="24.4" thickTop="1" thickBot="1" x14ac:dyDescent="0.8">
      <c r="A31" s="86"/>
      <c r="B31" s="1"/>
      <c r="C31" s="1"/>
      <c r="D31" s="1"/>
      <c r="E31" s="1"/>
      <c r="F31" s="107"/>
      <c r="G31" s="67" t="s">
        <v>49</v>
      </c>
      <c r="H31" s="65">
        <f>+(B18*B19-H9*H10)/H30</f>
        <v>6.1428571428571388E-2</v>
      </c>
      <c r="I31" s="1"/>
      <c r="J31" s="1"/>
      <c r="K31" s="76"/>
      <c r="L31" s="37">
        <f>+L30</f>
        <v>0.49468833151199115</v>
      </c>
      <c r="M31" s="128">
        <f>+$L$13*L31+$L$14</f>
        <v>0.62645888767466074</v>
      </c>
      <c r="N31" s="40"/>
      <c r="O31" s="10"/>
      <c r="P31" s="10"/>
      <c r="Q31" s="42"/>
      <c r="R31" s="1" t="s">
        <v>98</v>
      </c>
    </row>
    <row r="32" spans="1:20" ht="24.4" thickTop="1" thickBot="1" x14ac:dyDescent="0.8">
      <c r="A32" s="86"/>
      <c r="B32" s="1"/>
      <c r="C32" s="1"/>
      <c r="D32" s="1"/>
      <c r="E32" s="1"/>
      <c r="F32" s="1"/>
      <c r="G32" s="1"/>
      <c r="H32" s="1"/>
      <c r="I32" s="1"/>
      <c r="J32" s="1"/>
      <c r="K32" s="76">
        <v>4</v>
      </c>
      <c r="L32" s="37">
        <f>+M32/O32</f>
        <v>0.4046646841925326</v>
      </c>
      <c r="M32" s="37">
        <f>+M31</f>
        <v>0.62645888767466074</v>
      </c>
      <c r="N32" s="132">
        <v>94.998612818425457</v>
      </c>
      <c r="O32" s="41">
        <f>10^($L$5-$M$5/(N32+$N$5))/760</f>
        <v>1.5480937975220053</v>
      </c>
      <c r="P32" s="41">
        <f>10^($L$6-$M$6/(N32+$N$6))/760</f>
        <v>0.62744657068904131</v>
      </c>
      <c r="Q32" s="133">
        <f>+M32/O32+(1-M32)/P32-1</f>
        <v>1.59565243240678E-8</v>
      </c>
      <c r="R32" s="1" t="s">
        <v>90</v>
      </c>
    </row>
    <row r="33" spans="1:20" ht="24.4" thickTop="1" thickBot="1" x14ac:dyDescent="0.8">
      <c r="A33" s="6" t="s">
        <v>23</v>
      </c>
      <c r="B33" s="7"/>
      <c r="C33" s="7"/>
      <c r="D33" s="7"/>
      <c r="E33" s="7"/>
      <c r="F33" s="7"/>
      <c r="G33" s="7"/>
      <c r="H33" s="7"/>
      <c r="I33" s="49"/>
      <c r="J33" s="1"/>
      <c r="K33" s="76"/>
      <c r="L33" s="37">
        <f>+L32</f>
        <v>0.4046646841925326</v>
      </c>
      <c r="M33" s="131">
        <f>+$L$17*L33+$L$18</f>
        <v>0.53112009415820249</v>
      </c>
      <c r="N33" s="40"/>
      <c r="O33" s="10"/>
      <c r="P33" s="10"/>
      <c r="Q33" s="42"/>
      <c r="R33" s="1" t="s">
        <v>99</v>
      </c>
    </row>
    <row r="34" spans="1:20" ht="24.4" thickTop="1" thickBot="1" x14ac:dyDescent="0.8">
      <c r="A34" s="9" t="s">
        <v>38</v>
      </c>
      <c r="B34" s="134"/>
      <c r="C34" s="134"/>
      <c r="D34" s="134"/>
      <c r="E34" s="134"/>
      <c r="F34" s="134"/>
      <c r="G34" s="134"/>
      <c r="H34" s="134"/>
      <c r="I34" s="51"/>
      <c r="J34" s="1"/>
      <c r="K34" s="76">
        <v>5</v>
      </c>
      <c r="L34" s="37">
        <f>+M34/O34</f>
        <v>0.31672647842582918</v>
      </c>
      <c r="M34" s="37">
        <f>+M33</f>
        <v>0.53112009415820249</v>
      </c>
      <c r="N34" s="132">
        <v>97.884514276502216</v>
      </c>
      <c r="O34" s="41">
        <f>10^($L$5-$M$5/(N34+$N$5))/760</f>
        <v>1.6769046175044688</v>
      </c>
      <c r="P34" s="41">
        <f>10^($L$6-$M$6/(N34+$N$6))/760</f>
        <v>0.68622576879829289</v>
      </c>
      <c r="Q34" s="133">
        <f>+M34/O34+(1-M34)/P34-1</f>
        <v>1.1949485845264007E-8</v>
      </c>
      <c r="R34" s="1" t="s">
        <v>91</v>
      </c>
    </row>
    <row r="35" spans="1:20" ht="24.4" thickTop="1" thickBot="1" x14ac:dyDescent="0.8">
      <c r="A35" s="9" t="s">
        <v>85</v>
      </c>
      <c r="B35" s="134"/>
      <c r="C35" s="134"/>
      <c r="D35" s="134"/>
      <c r="E35" s="134"/>
      <c r="F35" s="134"/>
      <c r="G35" s="134"/>
      <c r="H35" s="134"/>
      <c r="I35" s="51"/>
      <c r="J35" s="1"/>
      <c r="K35" s="76"/>
      <c r="L35" s="37">
        <f>+L34</f>
        <v>0.31672647842582918</v>
      </c>
      <c r="M35" s="131">
        <f>+$L$17*L35+$L$18</f>
        <v>0.41078360205639786</v>
      </c>
      <c r="N35" s="40"/>
      <c r="O35" s="10"/>
      <c r="P35" s="10"/>
      <c r="Q35" s="42"/>
      <c r="R35" s="1" t="s">
        <v>100</v>
      </c>
    </row>
    <row r="36" spans="1:20" ht="24.4" thickTop="1" thickBot="1" x14ac:dyDescent="0.8">
      <c r="A36" s="9" t="s">
        <v>40</v>
      </c>
      <c r="B36" s="134"/>
      <c r="C36" s="134"/>
      <c r="D36" s="134"/>
      <c r="E36" s="134"/>
      <c r="F36" s="134"/>
      <c r="G36" s="134"/>
      <c r="H36" s="134"/>
      <c r="I36" s="51"/>
      <c r="J36" s="1"/>
      <c r="K36" s="76">
        <v>6</v>
      </c>
      <c r="L36" s="37">
        <f>+M36/O36</f>
        <v>0.22384938388554737</v>
      </c>
      <c r="M36" s="37">
        <f>+M35</f>
        <v>0.41078360205639786</v>
      </c>
      <c r="N36" s="132">
        <v>101.20351015101539</v>
      </c>
      <c r="O36" s="41">
        <f>10^($L$5-$M$5/(N36+$N$5))/760</f>
        <v>1.8350892681769839</v>
      </c>
      <c r="P36" s="41">
        <f>10^($L$6-$M$6/(N36+$N$6))/760</f>
        <v>0.75915212980511326</v>
      </c>
      <c r="Q36" s="133">
        <f>+M36/O36+(1-M36)/P36-1</f>
        <v>6.1526068684258917E-9</v>
      </c>
      <c r="R36" s="1" t="s">
        <v>92</v>
      </c>
    </row>
    <row r="37" spans="1:20" ht="24.4" thickTop="1" thickBot="1" x14ac:dyDescent="0.8">
      <c r="A37" s="9" t="s">
        <v>41</v>
      </c>
      <c r="B37" s="134"/>
      <c r="C37" s="134"/>
      <c r="D37" s="134"/>
      <c r="E37" s="134"/>
      <c r="F37" s="134"/>
      <c r="G37" s="134"/>
      <c r="H37" s="134"/>
      <c r="I37" s="51"/>
      <c r="J37" s="1"/>
      <c r="K37" s="76"/>
      <c r="L37" s="37">
        <f>+L36</f>
        <v>0.22384938388554737</v>
      </c>
      <c r="M37" s="131">
        <f>+$L$17*L37+$L$18</f>
        <v>0.28368863058022276</v>
      </c>
      <c r="N37" s="40"/>
      <c r="O37" s="10"/>
      <c r="P37" s="10"/>
      <c r="Q37" s="42"/>
      <c r="R37" s="1" t="s">
        <v>101</v>
      </c>
    </row>
    <row r="38" spans="1:20" ht="24.4" thickTop="1" thickBot="1" x14ac:dyDescent="0.8">
      <c r="A38" s="9" t="s">
        <v>74</v>
      </c>
      <c r="B38" s="134"/>
      <c r="C38" s="134"/>
      <c r="D38" s="134"/>
      <c r="E38" s="134"/>
      <c r="F38" s="134"/>
      <c r="G38" s="134"/>
      <c r="H38" s="134"/>
      <c r="I38" s="51"/>
      <c r="J38" s="1"/>
      <c r="K38" s="76">
        <v>7</v>
      </c>
      <c r="L38" s="37">
        <f>+M38/O38</f>
        <v>0.14201320676779774</v>
      </c>
      <c r="M38" s="37">
        <f>+M37</f>
        <v>0.28368863058022276</v>
      </c>
      <c r="N38" s="132">
        <v>104.39211033877851</v>
      </c>
      <c r="O38" s="41">
        <f>10^($L$5-$M$5/(N38+$N$5))/760</f>
        <v>1.9976214680094857</v>
      </c>
      <c r="P38" s="41">
        <f>10^($L$6-$M$6/(N38+$N$6))/760</f>
        <v>0.83487458478319343</v>
      </c>
      <c r="Q38" s="133">
        <f>+M38/O38+(1-M38)/P38-1</f>
        <v>2.0009935930431766E-9</v>
      </c>
      <c r="R38" s="1" t="s">
        <v>93</v>
      </c>
    </row>
    <row r="39" spans="1:20" ht="24.4" thickTop="1" thickBot="1" x14ac:dyDescent="0.8">
      <c r="A39" s="9" t="s">
        <v>69</v>
      </c>
      <c r="B39" s="135"/>
      <c r="C39" s="135"/>
      <c r="D39" s="135"/>
      <c r="E39" s="135"/>
      <c r="F39" s="135"/>
      <c r="G39" s="135"/>
      <c r="H39" s="135"/>
      <c r="I39" s="51"/>
      <c r="J39" s="1"/>
      <c r="K39" s="76"/>
      <c r="L39" s="37">
        <f>+L38</f>
        <v>0.14201320676779774</v>
      </c>
      <c r="M39" s="131">
        <f>+$L$17*L39+$L$18</f>
        <v>0.17170228294540746</v>
      </c>
      <c r="N39" s="40"/>
      <c r="O39" s="10"/>
      <c r="P39" s="10"/>
      <c r="Q39" s="42"/>
      <c r="R39" s="1" t="s">
        <v>102</v>
      </c>
    </row>
    <row r="40" spans="1:20" ht="24.4" thickTop="1" thickBot="1" x14ac:dyDescent="0.8">
      <c r="A40" s="9" t="s">
        <v>81</v>
      </c>
      <c r="B40" s="134"/>
      <c r="C40" s="134"/>
      <c r="D40" s="134"/>
      <c r="E40" s="134"/>
      <c r="F40" s="134"/>
      <c r="G40" s="134"/>
      <c r="H40" s="134"/>
      <c r="I40" s="51"/>
      <c r="J40" s="1"/>
      <c r="K40" s="76">
        <v>8</v>
      </c>
      <c r="L40" s="37">
        <f>+M40/O40</f>
        <v>8.0328267457914132E-2</v>
      </c>
      <c r="M40" s="37">
        <f>+M39</f>
        <v>0.17170228294540746</v>
      </c>
      <c r="N40" s="132">
        <v>106.9809333050335</v>
      </c>
      <c r="O40" s="41">
        <f>10^($L$5-$M$5/(N40+$N$5))/760</f>
        <v>2.1375076094522556</v>
      </c>
      <c r="P40" s="41">
        <f>10^($L$6-$M$6/(N40+$N$6))/760</f>
        <v>0.90064496657406012</v>
      </c>
      <c r="Q40" s="133">
        <f>+M40/O40+(1-M40)/P40-1</f>
        <v>2.6660629259822599E-10</v>
      </c>
      <c r="R40" s="1" t="s">
        <v>94</v>
      </c>
    </row>
    <row r="41" spans="1:20" ht="24.4" thickTop="1" thickBot="1" x14ac:dyDescent="0.8">
      <c r="A41" s="9" t="s">
        <v>42</v>
      </c>
      <c r="B41" s="134"/>
      <c r="C41" s="134"/>
      <c r="D41" s="134"/>
      <c r="E41" s="134"/>
      <c r="F41" s="134"/>
      <c r="G41" s="134"/>
      <c r="H41" s="134"/>
      <c r="I41" s="51"/>
      <c r="J41" s="1"/>
      <c r="K41" s="76"/>
      <c r="L41" s="37">
        <f>+L40</f>
        <v>8.0328267457914132E-2</v>
      </c>
      <c r="M41" s="131">
        <f>+$L$17*L41+$L$18</f>
        <v>8.7291313363461465E-2</v>
      </c>
      <c r="N41" s="40"/>
      <c r="O41" s="10"/>
      <c r="P41" s="10"/>
      <c r="Q41" s="42"/>
      <c r="R41" s="1" t="s">
        <v>103</v>
      </c>
    </row>
    <row r="42" spans="1:20" ht="24.4" thickTop="1" thickBot="1" x14ac:dyDescent="0.8">
      <c r="A42" s="9" t="s">
        <v>82</v>
      </c>
      <c r="B42" s="134"/>
      <c r="C42" s="134"/>
      <c r="D42" s="134"/>
      <c r="E42" s="134"/>
      <c r="F42" s="134"/>
      <c r="G42" s="134"/>
      <c r="H42" s="134"/>
      <c r="I42" s="51"/>
      <c r="J42" s="1"/>
      <c r="K42" s="76">
        <v>9</v>
      </c>
      <c r="L42" s="37">
        <f>+M42/O42</f>
        <v>3.89497866831102E-2</v>
      </c>
      <c r="M42" s="37">
        <f>+M41</f>
        <v>8.7291313363461465E-2</v>
      </c>
      <c r="N42" s="132">
        <v>108.81623868180341</v>
      </c>
      <c r="O42" s="41">
        <f>10^($L$5-$M$5/(N42+$N$5))/760</f>
        <v>2.2411242986682032</v>
      </c>
      <c r="P42" s="41">
        <f>10^($L$6-$M$6/(N42+$N$6))/760</f>
        <v>0.94969927052043535</v>
      </c>
      <c r="Q42" s="133">
        <f>+M42/O42+(1-M42)/P42-1</f>
        <v>1.2212231226271797E-10</v>
      </c>
      <c r="R42" s="1" t="s">
        <v>95</v>
      </c>
    </row>
    <row r="43" spans="1:20" ht="24.4" thickTop="1" thickBot="1" x14ac:dyDescent="0.8">
      <c r="A43" s="9" t="s">
        <v>83</v>
      </c>
      <c r="B43" s="134"/>
      <c r="C43" s="134"/>
      <c r="D43" s="134"/>
      <c r="E43" s="134"/>
      <c r="F43" s="134"/>
      <c r="G43" s="134"/>
      <c r="H43" s="134"/>
      <c r="I43" s="51"/>
      <c r="J43" s="1"/>
      <c r="K43" s="76"/>
      <c r="L43" s="37">
        <f>+L42</f>
        <v>3.89497866831102E-2</v>
      </c>
      <c r="M43" s="131">
        <f>+$L$17*L43+$L$18</f>
        <v>3.0668129145308712E-2</v>
      </c>
      <c r="N43" s="10"/>
      <c r="O43" s="10"/>
      <c r="P43" s="10"/>
      <c r="Q43" s="11"/>
      <c r="R43" s="1" t="s">
        <v>104</v>
      </c>
    </row>
    <row r="44" spans="1:20" ht="24.4" thickTop="1" thickBot="1" x14ac:dyDescent="0.8">
      <c r="A44" s="9" t="s">
        <v>84</v>
      </c>
      <c r="B44" s="36"/>
      <c r="C44" s="36"/>
      <c r="D44" s="36"/>
      <c r="E44" s="36"/>
      <c r="F44" s="36"/>
      <c r="G44" s="36"/>
      <c r="H44" s="36"/>
      <c r="I44" s="51"/>
      <c r="J44" s="1"/>
      <c r="K44" s="76">
        <v>10</v>
      </c>
      <c r="L44" s="37">
        <f>+M44/O44</f>
        <v>1.3277251723779566E-2</v>
      </c>
      <c r="M44" s="37">
        <f>+M43</f>
        <v>3.0668129145308712E-2</v>
      </c>
      <c r="N44" s="132">
        <v>109.99769736354465</v>
      </c>
      <c r="O44" s="41">
        <f>10^($L$5-$M$5/(N44+$N$5))/760</f>
        <v>2.3098250890568019</v>
      </c>
      <c r="P44" s="41">
        <f>10^($L$6-$M$6/(N44+$N$6))/760</f>
        <v>0.9823751120960531</v>
      </c>
      <c r="Q44" s="133">
        <f>+M44/O44+(1-M44)/P44-1</f>
        <v>4.1645353832109322E-10</v>
      </c>
      <c r="R44" s="1" t="s">
        <v>96</v>
      </c>
    </row>
    <row r="45" spans="1:20" ht="24.4" thickTop="1" thickBot="1" x14ac:dyDescent="0.8">
      <c r="A45" s="12"/>
      <c r="B45" s="38"/>
      <c r="C45" s="38"/>
      <c r="D45" s="38"/>
      <c r="E45" s="38"/>
      <c r="F45" s="38"/>
      <c r="G45" s="38"/>
      <c r="H45" s="38"/>
      <c r="I45" s="53"/>
      <c r="J45" s="1"/>
      <c r="K45" s="76"/>
      <c r="L45" s="37">
        <f>+L44</f>
        <v>1.3277251723779566E-2</v>
      </c>
      <c r="M45" s="131">
        <f>+$L$17*L45+$L$18</f>
        <v>-4.4627081674595247E-3</v>
      </c>
      <c r="N45" s="10"/>
      <c r="O45" s="10"/>
      <c r="P45" s="10"/>
      <c r="Q45" s="11"/>
      <c r="R45" s="1" t="s">
        <v>105</v>
      </c>
    </row>
    <row r="46" spans="1:20" ht="24.4" thickTop="1" thickBot="1" x14ac:dyDescent="0.8">
      <c r="A46" s="1"/>
      <c r="B46" s="1"/>
      <c r="C46" s="1"/>
      <c r="D46" s="1"/>
      <c r="E46" s="1"/>
      <c r="F46" s="1"/>
      <c r="G46" s="1"/>
      <c r="J46" s="1"/>
      <c r="K46" s="76">
        <v>11</v>
      </c>
      <c r="L46" s="37">
        <f>+M46/O46</f>
        <v>-1.8972953902059353E-3</v>
      </c>
      <c r="M46" s="37">
        <f>+M45</f>
        <v>-4.4627081674595247E-3</v>
      </c>
      <c r="N46" s="132">
        <v>110.71216115181784</v>
      </c>
      <c r="O46" s="41">
        <f>10^($L$5-$M$5/(N46+$N$5))/760</f>
        <v>2.3521419967057082</v>
      </c>
      <c r="P46" s="41">
        <f>10^($L$6-$M$6/(N46+$N$6))/760</f>
        <v>1.0025605541237972</v>
      </c>
      <c r="Q46" s="133">
        <f>+M46/O46+(1-M46)/P46-1</f>
        <v>5.2457771460012736E-10</v>
      </c>
      <c r="R46" s="1" t="s">
        <v>88</v>
      </c>
    </row>
    <row r="47" spans="1:20" ht="20.65" thickTop="1" thickBot="1" x14ac:dyDescent="0.55000000000000004">
      <c r="A47" s="1"/>
      <c r="B47" s="1"/>
      <c r="C47" s="1"/>
      <c r="D47" s="1"/>
      <c r="E47" s="1"/>
      <c r="F47" s="1"/>
      <c r="G47" s="1"/>
      <c r="J47" s="1"/>
      <c r="K47" s="77"/>
      <c r="L47" s="39">
        <f>+L46</f>
        <v>-1.8972953902059353E-3</v>
      </c>
      <c r="M47" s="131">
        <f>+$L$17*L47+$L$18</f>
        <v>-2.5227877902387053E-2</v>
      </c>
      <c r="N47" s="10"/>
      <c r="O47" s="10"/>
      <c r="P47" s="10"/>
      <c r="Q47" s="11"/>
    </row>
    <row r="48" spans="1:20" ht="20.65" thickTop="1" thickBot="1" x14ac:dyDescent="0.55000000000000004">
      <c r="J48" s="1"/>
      <c r="L48" s="70"/>
      <c r="M48" s="70"/>
      <c r="N48" s="72"/>
      <c r="O48" s="73"/>
      <c r="P48" s="73"/>
      <c r="Q48" s="74"/>
      <c r="S48" s="86"/>
      <c r="T48" s="86"/>
    </row>
    <row r="49" spans="1:20" ht="20.65" thickTop="1" thickBot="1" x14ac:dyDescent="0.55000000000000004">
      <c r="J49" s="1"/>
      <c r="K49" s="119" t="s">
        <v>63</v>
      </c>
      <c r="L49" s="120"/>
      <c r="M49" s="70"/>
      <c r="N49" s="75"/>
      <c r="O49" s="75"/>
      <c r="P49" s="75"/>
      <c r="Q49" s="75"/>
      <c r="S49" s="86"/>
      <c r="T49" s="86"/>
    </row>
    <row r="50" spans="1:20" ht="20.65" thickTop="1" thickBot="1" x14ac:dyDescent="0.55000000000000004">
      <c r="J50" s="1"/>
      <c r="K50" s="121" t="s">
        <v>64</v>
      </c>
      <c r="L50" s="122"/>
      <c r="S50" s="86"/>
      <c r="T50" s="86"/>
    </row>
    <row r="51" spans="1:20" ht="20.25" thickTop="1" x14ac:dyDescent="0.5">
      <c r="A51" s="6" t="s">
        <v>23</v>
      </c>
      <c r="B51" s="7"/>
      <c r="C51" s="7"/>
      <c r="D51" s="7"/>
      <c r="E51" s="7"/>
      <c r="F51" s="7"/>
      <c r="G51" s="7"/>
      <c r="H51" s="7"/>
      <c r="I51" s="49"/>
      <c r="J51" s="1"/>
      <c r="S51" s="86"/>
      <c r="T51" s="86"/>
    </row>
    <row r="52" spans="1:20" ht="23.65" x14ac:dyDescent="0.75">
      <c r="A52" s="9" t="s">
        <v>67</v>
      </c>
      <c r="B52" s="134"/>
      <c r="C52" s="134"/>
      <c r="D52" s="134"/>
      <c r="E52" s="134"/>
      <c r="F52" s="134"/>
      <c r="G52" s="134"/>
      <c r="H52" s="134"/>
      <c r="I52" s="51"/>
      <c r="J52" s="1"/>
      <c r="S52" s="86"/>
      <c r="T52" s="86"/>
    </row>
    <row r="53" spans="1:20" x14ac:dyDescent="0.5">
      <c r="A53" s="9" t="s">
        <v>39</v>
      </c>
      <c r="B53" s="134"/>
      <c r="C53" s="134"/>
      <c r="D53" s="134"/>
      <c r="E53" s="134"/>
      <c r="F53" s="134"/>
      <c r="G53" s="134"/>
      <c r="H53" s="134"/>
      <c r="I53" s="51"/>
      <c r="J53" s="1"/>
      <c r="S53" s="86"/>
      <c r="T53" s="86"/>
    </row>
    <row r="54" spans="1:20" x14ac:dyDescent="0.5">
      <c r="A54" s="9" t="s">
        <v>40</v>
      </c>
      <c r="B54" s="134"/>
      <c r="C54" s="134"/>
      <c r="D54" s="134"/>
      <c r="E54" s="134"/>
      <c r="F54" s="134"/>
      <c r="G54" s="134"/>
      <c r="H54" s="134"/>
      <c r="I54" s="51"/>
      <c r="J54" s="1"/>
      <c r="S54" s="86"/>
      <c r="T54" s="86"/>
    </row>
    <row r="55" spans="1:20" x14ac:dyDescent="0.5">
      <c r="A55" s="9" t="s">
        <v>41</v>
      </c>
      <c r="B55" s="134"/>
      <c r="C55" s="134"/>
      <c r="D55" s="134"/>
      <c r="E55" s="134"/>
      <c r="F55" s="134"/>
      <c r="G55" s="134"/>
      <c r="H55" s="134"/>
      <c r="I55" s="51"/>
      <c r="J55" s="1"/>
      <c r="S55" s="86"/>
      <c r="T55" s="86"/>
    </row>
    <row r="56" spans="1:20" x14ac:dyDescent="0.5">
      <c r="A56" s="9" t="s">
        <v>68</v>
      </c>
      <c r="B56" s="134"/>
      <c r="C56" s="134"/>
      <c r="D56" s="134"/>
      <c r="E56" s="134"/>
      <c r="F56" s="134"/>
      <c r="G56" s="134"/>
      <c r="H56" s="134"/>
      <c r="I56" s="51"/>
      <c r="J56" s="1"/>
      <c r="S56" s="86"/>
      <c r="T56" s="86"/>
    </row>
    <row r="57" spans="1:20" x14ac:dyDescent="0.5">
      <c r="A57" s="9" t="s">
        <v>69</v>
      </c>
      <c r="B57" s="135"/>
      <c r="C57" s="135"/>
      <c r="D57" s="135"/>
      <c r="E57" s="135"/>
      <c r="F57" s="135"/>
      <c r="G57" s="135"/>
      <c r="H57" s="135"/>
      <c r="I57" s="51"/>
      <c r="J57" s="1"/>
      <c r="S57" s="86"/>
      <c r="T57" s="86"/>
    </row>
    <row r="58" spans="1:20" x14ac:dyDescent="0.5">
      <c r="A58" s="9" t="s">
        <v>70</v>
      </c>
      <c r="B58" s="134"/>
      <c r="C58" s="134"/>
      <c r="D58" s="134"/>
      <c r="E58" s="134"/>
      <c r="F58" s="134"/>
      <c r="G58" s="134"/>
      <c r="H58" s="134"/>
      <c r="I58" s="51"/>
      <c r="J58" s="1"/>
      <c r="S58" s="86"/>
      <c r="T58" s="86"/>
    </row>
    <row r="59" spans="1:20" ht="23.65" x14ac:dyDescent="0.75">
      <c r="A59" s="9" t="s">
        <v>42</v>
      </c>
      <c r="B59" s="134"/>
      <c r="C59" s="134"/>
      <c r="D59" s="134"/>
      <c r="E59" s="134"/>
      <c r="F59" s="134"/>
      <c r="G59" s="134"/>
      <c r="H59" s="134"/>
      <c r="I59" s="51"/>
      <c r="J59" s="1"/>
      <c r="S59" s="86"/>
      <c r="T59" s="86"/>
    </row>
    <row r="60" spans="1:20" x14ac:dyDescent="0.5">
      <c r="A60" s="9" t="s">
        <v>71</v>
      </c>
      <c r="B60" s="134"/>
      <c r="C60" s="134"/>
      <c r="D60" s="134"/>
      <c r="E60" s="134"/>
      <c r="F60" s="134"/>
      <c r="G60" s="134"/>
      <c r="H60" s="134"/>
      <c r="I60" s="51"/>
    </row>
    <row r="61" spans="1:20" x14ac:dyDescent="0.5">
      <c r="A61" s="9" t="s">
        <v>72</v>
      </c>
      <c r="B61" s="134"/>
      <c r="C61" s="134"/>
      <c r="D61" s="134"/>
      <c r="E61" s="134"/>
      <c r="F61" s="134"/>
      <c r="G61" s="134"/>
      <c r="H61" s="134"/>
      <c r="I61" s="51"/>
    </row>
    <row r="62" spans="1:20" ht="20.25" thickBot="1" x14ac:dyDescent="0.55000000000000004">
      <c r="A62" s="12" t="s">
        <v>73</v>
      </c>
      <c r="B62" s="38"/>
      <c r="C62" s="38"/>
      <c r="D62" s="38"/>
      <c r="E62" s="38"/>
      <c r="F62" s="38"/>
      <c r="G62" s="38"/>
      <c r="H62" s="38"/>
      <c r="I62" s="136"/>
    </row>
    <row r="63" spans="1:20" ht="20.25" thickTop="1" x14ac:dyDescent="0.5"/>
  </sheetData>
  <mergeCells count="5">
    <mergeCell ref="D6:F6"/>
    <mergeCell ref="D7:F7"/>
    <mergeCell ref="D18:F19"/>
    <mergeCell ref="D27:F27"/>
    <mergeCell ref="D28:F28"/>
  </mergeCells>
  <pageMargins left="0.7" right="0.7" top="0.75" bottom="0.75" header="0.3" footer="0.3"/>
  <pageSetup scale="46" orientation="landscape" r:id="rId1"/>
  <ignoredErrors>
    <ignoredError sqref="L27:M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N105"/>
  <sheetViews>
    <sheetView showGridLines="0" zoomScale="70" zoomScaleNormal="70" workbookViewId="0">
      <selection activeCell="H25" sqref="H25:H26"/>
    </sheetView>
  </sheetViews>
  <sheetFormatPr defaultColWidth="11" defaultRowHeight="12.4" x14ac:dyDescent="0.3"/>
  <cols>
    <col min="1" max="4" width="18.64453125" customWidth="1"/>
    <col min="5" max="5" width="20" customWidth="1"/>
    <col min="6" max="11" width="18.64453125" customWidth="1"/>
    <col min="14" max="14" width="16" customWidth="1"/>
  </cols>
  <sheetData>
    <row r="1" spans="1:14" ht="19.899999999999999" x14ac:dyDescent="0.5">
      <c r="A1" s="83" t="s">
        <v>32</v>
      </c>
    </row>
    <row r="2" spans="1:14" ht="20.25" thickBot="1" x14ac:dyDescent="0.55000000000000004">
      <c r="B2" s="1"/>
      <c r="C2" s="1"/>
      <c r="D2" s="1"/>
      <c r="E2" s="84" t="s">
        <v>22</v>
      </c>
      <c r="F2" s="85">
        <v>760</v>
      </c>
      <c r="G2" s="1"/>
      <c r="H2" s="1"/>
      <c r="I2" s="1"/>
      <c r="J2" s="1"/>
    </row>
    <row r="3" spans="1:14" ht="24" thickTop="1" x14ac:dyDescent="0.75">
      <c r="A3" s="80" t="s">
        <v>0</v>
      </c>
      <c r="B3" s="80" t="s">
        <v>1</v>
      </c>
      <c r="C3" s="80" t="s">
        <v>20</v>
      </c>
      <c r="D3" s="80" t="s">
        <v>56</v>
      </c>
      <c r="E3" s="80" t="s">
        <v>57</v>
      </c>
      <c r="F3" s="80" t="s">
        <v>8</v>
      </c>
      <c r="H3" s="6" t="s">
        <v>2</v>
      </c>
      <c r="I3" s="7"/>
      <c r="J3" s="7"/>
      <c r="K3" s="8"/>
    </row>
    <row r="4" spans="1:14" ht="22.9" thickBot="1" x14ac:dyDescent="0.55000000000000004">
      <c r="A4" s="81" t="s">
        <v>19</v>
      </c>
      <c r="B4" s="81" t="s">
        <v>19</v>
      </c>
      <c r="C4" s="82" t="s">
        <v>58</v>
      </c>
      <c r="D4" s="82" t="s">
        <v>21</v>
      </c>
      <c r="E4" s="82" t="s">
        <v>21</v>
      </c>
      <c r="F4" s="82" t="s">
        <v>21</v>
      </c>
      <c r="H4" s="9"/>
      <c r="I4" s="10" t="s">
        <v>5</v>
      </c>
      <c r="J4" s="10" t="s">
        <v>6</v>
      </c>
      <c r="K4" s="11" t="s">
        <v>7</v>
      </c>
    </row>
    <row r="5" spans="1:14" ht="20.25" thickTop="1" x14ac:dyDescent="0.5">
      <c r="A5" s="5">
        <v>0</v>
      </c>
      <c r="B5" s="3">
        <f>+A5*D5/$F$2</f>
        <v>0</v>
      </c>
      <c r="C5" s="47">
        <v>110.62215803356158</v>
      </c>
      <c r="D5" s="4">
        <f t="shared" ref="D5:D36" si="0">10^($I$5-$J$5/(C5+$K$5))</f>
        <v>1783.5520111062319</v>
      </c>
      <c r="E5" s="4">
        <f t="shared" ref="E5:E36" si="1">10^($I$6-$J$6/($K$6+C5))</f>
        <v>759.9999383114739</v>
      </c>
      <c r="F5" s="46">
        <f>$F$2-A5*D5-(1-A5)*E5</f>
        <v>6.1688526102443575E-5</v>
      </c>
      <c r="H5" s="9" t="s">
        <v>3</v>
      </c>
      <c r="I5" s="10">
        <v>6.8927199999999997</v>
      </c>
      <c r="J5" s="10">
        <v>1203.5309999999999</v>
      </c>
      <c r="K5" s="11">
        <v>219.88800000000001</v>
      </c>
    </row>
    <row r="6" spans="1:14" ht="20.25" thickBot="1" x14ac:dyDescent="0.55000000000000004">
      <c r="A6" s="5">
        <v>0.01</v>
      </c>
      <c r="B6" s="3">
        <f>+A6*D6/$F$2</f>
        <v>2.3188539647312698E-2</v>
      </c>
      <c r="C6" s="47">
        <v>110.15096938668002</v>
      </c>
      <c r="D6" s="4">
        <f t="shared" si="0"/>
        <v>1762.3290131957649</v>
      </c>
      <c r="E6" s="4">
        <f t="shared" si="1"/>
        <v>749.8754645131736</v>
      </c>
      <c r="F6" s="46">
        <f>$F$2-A6*D6-(1-A6)*E6</f>
        <v>0</v>
      </c>
      <c r="H6" s="12" t="s">
        <v>4</v>
      </c>
      <c r="I6" s="13">
        <v>6.9580500000000001</v>
      </c>
      <c r="J6" s="13">
        <v>1346.7729999999999</v>
      </c>
      <c r="K6" s="14">
        <v>219.69300000000001</v>
      </c>
    </row>
    <row r="7" spans="1:14" ht="20.65" thickTop="1" thickBot="1" x14ac:dyDescent="0.55000000000000004">
      <c r="A7" s="5">
        <v>0.02</v>
      </c>
      <c r="B7" s="3">
        <f t="shared" ref="B7:B70" si="2">+A7*D7/$F$2</f>
        <v>4.5829806485364472E-2</v>
      </c>
      <c r="C7" s="47">
        <v>109.68504059995139</v>
      </c>
      <c r="D7" s="4">
        <f t="shared" si="0"/>
        <v>1741.5326464438499</v>
      </c>
      <c r="E7" s="4">
        <f t="shared" si="1"/>
        <v>739.96872150114552</v>
      </c>
      <c r="F7" s="46">
        <f t="shared" ref="F7:F70" si="3">$F$2-A7*D7-(1-A7)*E7</f>
        <v>0</v>
      </c>
      <c r="G7" s="1"/>
      <c r="H7" s="1"/>
      <c r="I7" s="1"/>
      <c r="J7" s="1"/>
    </row>
    <row r="8" spans="1:14" ht="20.25" thickTop="1" x14ac:dyDescent="0.5">
      <c r="A8" s="5">
        <v>0.03</v>
      </c>
      <c r="B8" s="3">
        <f t="shared" si="2"/>
        <v>6.7940198739404878E-2</v>
      </c>
      <c r="C8" s="47">
        <v>109.22428647736746</v>
      </c>
      <c r="D8" s="4">
        <f t="shared" si="0"/>
        <v>1721.151701398257</v>
      </c>
      <c r="E8" s="4">
        <f t="shared" si="1"/>
        <v>730.27365871964162</v>
      </c>
      <c r="F8" s="46">
        <f t="shared" si="3"/>
        <v>0</v>
      </c>
      <c r="G8" s="1"/>
      <c r="H8" s="6" t="s">
        <v>23</v>
      </c>
      <c r="I8" s="7" t="s">
        <v>24</v>
      </c>
      <c r="J8" s="7"/>
      <c r="K8" s="48"/>
      <c r="L8" s="48"/>
      <c r="M8" s="48"/>
      <c r="N8" s="49"/>
    </row>
    <row r="9" spans="1:14" ht="19.899999999999999" x14ac:dyDescent="0.5">
      <c r="A9" s="5">
        <v>0.04</v>
      </c>
      <c r="B9" s="3">
        <f t="shared" si="2"/>
        <v>8.9535536659826734E-2</v>
      </c>
      <c r="C9" s="47">
        <v>108.76862065606147</v>
      </c>
      <c r="D9" s="4">
        <f t="shared" si="0"/>
        <v>1701.175196536708</v>
      </c>
      <c r="E9" s="4">
        <f t="shared" si="1"/>
        <v>720.7843668109698</v>
      </c>
      <c r="F9" s="46">
        <f t="shared" si="3"/>
        <v>0</v>
      </c>
      <c r="G9" s="1"/>
      <c r="H9" s="9"/>
      <c r="I9" s="36" t="s">
        <v>25</v>
      </c>
      <c r="J9" s="36"/>
      <c r="K9" s="50"/>
      <c r="L9" s="50"/>
      <c r="M9" s="50"/>
      <c r="N9" s="51"/>
    </row>
    <row r="10" spans="1:14" ht="23.65" x14ac:dyDescent="0.75">
      <c r="A10" s="5">
        <v>0.05</v>
      </c>
      <c r="B10" s="3">
        <f t="shared" si="2"/>
        <v>0.11063108520264195</v>
      </c>
      <c r="C10" s="47">
        <v>108.31795843488223</v>
      </c>
      <c r="D10" s="4">
        <f t="shared" si="0"/>
        <v>1681.5924950801575</v>
      </c>
      <c r="E10" s="4">
        <f t="shared" si="1"/>
        <v>711.49513183788679</v>
      </c>
      <c r="F10" s="46">
        <f t="shared" si="3"/>
        <v>0</v>
      </c>
      <c r="G10" s="1"/>
      <c r="H10" s="9"/>
      <c r="I10" s="36" t="s">
        <v>27</v>
      </c>
      <c r="J10" s="36"/>
      <c r="K10" s="50"/>
      <c r="L10" s="50"/>
      <c r="M10" s="50"/>
      <c r="N10" s="51"/>
    </row>
    <row r="11" spans="1:14" ht="19.899999999999999" x14ac:dyDescent="0.5">
      <c r="A11" s="5">
        <v>0.06</v>
      </c>
      <c r="B11" s="3">
        <f t="shared" si="2"/>
        <v>0.13124157576548001</v>
      </c>
      <c r="C11" s="47">
        <v>107.87221674690446</v>
      </c>
      <c r="D11" s="4">
        <f t="shared" si="0"/>
        <v>1662.3932930294134</v>
      </c>
      <c r="E11" s="4">
        <f t="shared" si="1"/>
        <v>702.40042810450529</v>
      </c>
      <c r="F11" s="46">
        <f t="shared" si="3"/>
        <v>0</v>
      </c>
      <c r="G11" s="1"/>
      <c r="H11" s="9"/>
      <c r="I11" s="36" t="s">
        <v>26</v>
      </c>
      <c r="J11" s="36"/>
      <c r="K11" s="50"/>
      <c r="L11" s="50"/>
      <c r="M11" s="50"/>
      <c r="N11" s="51"/>
    </row>
    <row r="12" spans="1:14" ht="19.899999999999999" x14ac:dyDescent="0.5">
      <c r="A12" s="5">
        <v>7.0000000000000007E-2</v>
      </c>
      <c r="B12" s="3">
        <f t="shared" si="2"/>
        <v>0.1513812270185394</v>
      </c>
      <c r="C12" s="47">
        <v>107.43131413180475</v>
      </c>
      <c r="D12" s="4">
        <f t="shared" si="0"/>
        <v>1643.5676076298562</v>
      </c>
      <c r="E12" s="4">
        <f t="shared" si="1"/>
        <v>693.4949112536666</v>
      </c>
      <c r="F12" s="46">
        <f t="shared" si="3"/>
        <v>0</v>
      </c>
      <c r="G12" s="1"/>
      <c r="H12" s="9"/>
      <c r="I12" s="36" t="s">
        <v>28</v>
      </c>
      <c r="J12" s="36"/>
      <c r="K12" s="50"/>
      <c r="L12" s="50"/>
      <c r="M12" s="50"/>
      <c r="N12" s="51"/>
    </row>
    <row r="13" spans="1:14" ht="23.65" x14ac:dyDescent="0.75">
      <c r="A13" s="5">
        <v>0.08</v>
      </c>
      <c r="B13" s="3">
        <f t="shared" si="2"/>
        <v>0.17106376486842906</v>
      </c>
      <c r="C13" s="47">
        <v>106.99517070816006</v>
      </c>
      <c r="D13" s="4">
        <f t="shared" si="0"/>
        <v>1625.1057662500759</v>
      </c>
      <c r="E13" s="4">
        <f t="shared" si="1"/>
        <v>684.77341163042888</v>
      </c>
      <c r="F13" s="46">
        <f t="shared" si="3"/>
        <v>0</v>
      </c>
      <c r="G13" s="1"/>
      <c r="H13" s="9"/>
      <c r="I13" s="36" t="s">
        <v>29</v>
      </c>
      <c r="J13" s="36"/>
      <c r="K13" s="50"/>
      <c r="L13" s="50"/>
      <c r="M13" s="50"/>
      <c r="N13" s="51"/>
    </row>
    <row r="14" spans="1:14" ht="19.899999999999999" x14ac:dyDescent="0.5">
      <c r="A14" s="5">
        <v>0.09</v>
      </c>
      <c r="B14" s="3">
        <f t="shared" si="2"/>
        <v>0.19030244159139262</v>
      </c>
      <c r="C14" s="47">
        <v>106.56370814572325</v>
      </c>
      <c r="D14" s="4">
        <f t="shared" si="0"/>
        <v>1606.9983956606488</v>
      </c>
      <c r="E14" s="4">
        <f t="shared" si="1"/>
        <v>676.23092790169312</v>
      </c>
      <c r="F14" s="46">
        <f t="shared" si="3"/>
        <v>0</v>
      </c>
      <c r="G14" s="1"/>
      <c r="H14" s="9"/>
      <c r="I14" s="36" t="s">
        <v>30</v>
      </c>
      <c r="J14" s="36"/>
      <c r="K14" s="50"/>
      <c r="L14" s="50"/>
      <c r="M14" s="50"/>
      <c r="N14" s="51"/>
    </row>
    <row r="15" spans="1:14" ht="24" thickBot="1" x14ac:dyDescent="0.8">
      <c r="A15" s="5">
        <v>0.1</v>
      </c>
      <c r="B15" s="3">
        <f t="shared" si="2"/>
        <v>0.20911005417098408</v>
      </c>
      <c r="C15" s="47">
        <v>106.13684963772371</v>
      </c>
      <c r="D15" s="4">
        <f t="shared" si="0"/>
        <v>1589.2364116994788</v>
      </c>
      <c r="E15" s="4">
        <f t="shared" si="1"/>
        <v>667.86262092228083</v>
      </c>
      <c r="F15" s="46">
        <f t="shared" si="3"/>
        <v>0</v>
      </c>
      <c r="G15" s="1"/>
      <c r="H15" s="12"/>
      <c r="I15" s="38" t="s">
        <v>31</v>
      </c>
      <c r="J15" s="38"/>
      <c r="K15" s="52"/>
      <c r="L15" s="52"/>
      <c r="M15" s="52"/>
      <c r="N15" s="53"/>
    </row>
    <row r="16" spans="1:14" ht="20.25" thickTop="1" x14ac:dyDescent="0.5">
      <c r="A16" s="5">
        <v>0.11</v>
      </c>
      <c r="B16" s="3">
        <f t="shared" si="2"/>
        <v>0.22749896187389121</v>
      </c>
      <c r="C16" s="47">
        <v>105.71451987323739</v>
      </c>
      <c r="D16" s="4">
        <f t="shared" si="0"/>
        <v>1571.8110093105211</v>
      </c>
      <c r="E16" s="4">
        <f t="shared" si="1"/>
        <v>659.66380783802617</v>
      </c>
      <c r="F16" s="46">
        <f t="shared" si="3"/>
        <v>0</v>
      </c>
      <c r="G16" s="1"/>
      <c r="H16" s="1"/>
      <c r="I16" s="1"/>
      <c r="J16" s="1"/>
    </row>
    <row r="17" spans="1:10" ht="19.899999999999999" x14ac:dyDescent="0.5">
      <c r="A17" s="5">
        <v>0.12</v>
      </c>
      <c r="B17" s="3">
        <f t="shared" si="2"/>
        <v>0.2454811030962579</v>
      </c>
      <c r="C17" s="47">
        <v>105.29664500966716</v>
      </c>
      <c r="D17" s="4">
        <f t="shared" si="0"/>
        <v>1554.7136529429667</v>
      </c>
      <c r="E17" s="4">
        <f t="shared" si="1"/>
        <v>651.62995641686882</v>
      </c>
      <c r="F17" s="46">
        <f t="shared" si="3"/>
        <v>0</v>
      </c>
      <c r="G17" s="1"/>
      <c r="H17" s="1"/>
      <c r="I17" s="1"/>
      <c r="J17" s="1"/>
    </row>
    <row r="18" spans="1:10" ht="19.899999999999999" x14ac:dyDescent="0.5">
      <c r="A18" s="5">
        <v>0.13</v>
      </c>
      <c r="B18" s="3">
        <f t="shared" si="2"/>
        <v>0.26306801151155551</v>
      </c>
      <c r="C18" s="47">
        <v>104.88315264536998</v>
      </c>
      <c r="D18" s="4">
        <f t="shared" si="0"/>
        <v>1537.9360672983246</v>
      </c>
      <c r="E18" s="4">
        <f t="shared" si="1"/>
        <v>643.75667959910106</v>
      </c>
      <c r="F18" s="46">
        <f t="shared" si="3"/>
        <v>0</v>
      </c>
      <c r="G18" s="1"/>
      <c r="H18" s="1"/>
      <c r="I18" s="1"/>
      <c r="J18" s="1"/>
    </row>
    <row r="19" spans="1:10" ht="19.899999999999999" x14ac:dyDescent="0.5">
      <c r="A19" s="5">
        <v>0.14000000000000001</v>
      </c>
      <c r="B19" s="3">
        <f t="shared" si="2"/>
        <v>0.28027083154980181</v>
      </c>
      <c r="C19" s="47">
        <v>104.4739717924634</v>
      </c>
      <c r="D19" s="4">
        <f t="shared" si="0"/>
        <v>1521.4702284132097</v>
      </c>
      <c r="E19" s="4">
        <f t="shared" si="1"/>
        <v>636.03973025831408</v>
      </c>
      <c r="F19" s="46">
        <f t="shared" si="3"/>
        <v>0</v>
      </c>
      <c r="G19" s="1"/>
      <c r="H19" s="1"/>
      <c r="I19" s="1"/>
      <c r="J19" s="1"/>
    </row>
    <row r="20" spans="1:10" ht="19.899999999999999" x14ac:dyDescent="0.5">
      <c r="A20" s="5">
        <v>0.15</v>
      </c>
      <c r="B20" s="3">
        <f t="shared" si="2"/>
        <v>0.29710033323669066</v>
      </c>
      <c r="C20" s="47">
        <v>104.06903284984273</v>
      </c>
      <c r="D20" s="4">
        <f t="shared" si="0"/>
        <v>1505.3083550658994</v>
      </c>
      <c r="E20" s="4">
        <f t="shared" si="1"/>
        <v>628.47499616484083</v>
      </c>
      <c r="F20" s="46">
        <f t="shared" si="3"/>
        <v>0</v>
      </c>
      <c r="G20" s="1"/>
      <c r="H20" s="1"/>
      <c r="I20" s="1"/>
      <c r="J20" s="1"/>
    </row>
    <row r="21" spans="1:10" ht="19.899999999999999" x14ac:dyDescent="0.5">
      <c r="A21" s="5">
        <v>0.16</v>
      </c>
      <c r="B21" s="3">
        <f t="shared" si="2"/>
        <v>0.31356692642003381</v>
      </c>
      <c r="C21" s="47">
        <v>103.66826757643447</v>
      </c>
      <c r="D21" s="4">
        <f t="shared" si="0"/>
        <v>1489.4429004951605</v>
      </c>
      <c r="E21" s="4">
        <f t="shared" si="1"/>
        <v>621.05849514377906</v>
      </c>
      <c r="F21" s="46">
        <f t="shared" si="3"/>
        <v>0</v>
      </c>
      <c r="G21" s="1"/>
      <c r="H21" s="1"/>
      <c r="I21" s="1"/>
      <c r="J21" s="1"/>
    </row>
    <row r="22" spans="1:10" ht="19.899999999999999" x14ac:dyDescent="0.5">
      <c r="A22" s="5">
        <v>0.17</v>
      </c>
      <c r="B22" s="3">
        <f t="shared" si="2"/>
        <v>0.32968067440975624</v>
      </c>
      <c r="C22" s="47">
        <v>103.27160906471067</v>
      </c>
      <c r="D22" s="4">
        <f t="shared" si="0"/>
        <v>1473.8665444200865</v>
      </c>
      <c r="E22" s="4">
        <f t="shared" si="1"/>
        <v>613.78637041998229</v>
      </c>
      <c r="F22" s="46">
        <f t="shared" si="3"/>
        <v>0</v>
      </c>
      <c r="G22" s="1"/>
      <c r="H22" s="1"/>
      <c r="I22" s="1"/>
      <c r="J22" s="1"/>
    </row>
    <row r="23" spans="1:10" ht="19.899999999999999" x14ac:dyDescent="0.5">
      <c r="A23" s="5">
        <v>0.18</v>
      </c>
      <c r="B23" s="3">
        <f t="shared" si="2"/>
        <v>0.34545130705660959</v>
      </c>
      <c r="C23" s="47">
        <v>102.87899171448595</v>
      </c>
      <c r="D23" s="4">
        <f t="shared" si="0"/>
        <v>1458.5721853501295</v>
      </c>
      <c r="E23" s="4">
        <f t="shared" si="1"/>
        <v>606.6548861426553</v>
      </c>
      <c r="F23" s="46">
        <f t="shared" si="3"/>
        <v>-6.8212102632969618E-13</v>
      </c>
      <c r="G23" s="1"/>
      <c r="H23" s="1"/>
      <c r="I23" s="1"/>
      <c r="J23" s="1"/>
    </row>
    <row r="24" spans="1:10" ht="19.899999999999999" x14ac:dyDescent="0.5">
      <c r="A24" s="5">
        <v>0.19</v>
      </c>
      <c r="B24" s="3">
        <f t="shared" si="2"/>
        <v>0.36088823329369307</v>
      </c>
      <c r="C24" s="47">
        <v>102.49035120701591</v>
      </c>
      <c r="D24" s="4">
        <f t="shared" si="0"/>
        <v>1443.5529331747723</v>
      </c>
      <c r="E24" s="4">
        <f t="shared" si="1"/>
        <v>599.66042308246074</v>
      </c>
      <c r="F24" s="46">
        <f t="shared" si="3"/>
        <v>0</v>
      </c>
      <c r="G24" s="1"/>
      <c r="H24" s="1"/>
      <c r="I24" s="1"/>
      <c r="J24" s="1"/>
    </row>
    <row r="25" spans="1:10" ht="19.899999999999999" x14ac:dyDescent="0.5">
      <c r="A25" s="5">
        <v>0.2</v>
      </c>
      <c r="B25" s="3">
        <f t="shared" si="2"/>
        <v>0.37600055316384068</v>
      </c>
      <c r="C25" s="47">
        <v>102.10562447941372</v>
      </c>
      <c r="D25" s="4">
        <f t="shared" si="0"/>
        <v>1428.8021020225947</v>
      </c>
      <c r="E25" s="4">
        <f t="shared" si="1"/>
        <v>592.79947449435144</v>
      </c>
      <c r="F25" s="46">
        <f t="shared" si="3"/>
        <v>0</v>
      </c>
      <c r="G25" s="1"/>
      <c r="H25" s="1"/>
      <c r="I25" s="1"/>
      <c r="J25" s="1"/>
    </row>
    <row r="26" spans="1:10" ht="19.899999999999999" x14ac:dyDescent="0.5">
      <c r="A26" s="5">
        <v>0.21</v>
      </c>
      <c r="B26" s="3">
        <f t="shared" si="2"/>
        <v>0.39079706935498648</v>
      </c>
      <c r="C26" s="47">
        <v>101.72474969939994</v>
      </c>
      <c r="D26" s="4">
        <f t="shared" si="0"/>
        <v>1414.3132033799511</v>
      </c>
      <c r="E26" s="4">
        <f t="shared" si="1"/>
        <v>586.06864213950655</v>
      </c>
      <c r="F26" s="46">
        <f t="shared" si="3"/>
        <v>0</v>
      </c>
      <c r="G26" s="1"/>
      <c r="H26" s="1"/>
      <c r="I26" s="1"/>
      <c r="J26" s="1"/>
    </row>
    <row r="27" spans="1:10" ht="19.899999999999999" x14ac:dyDescent="0.5">
      <c r="A27" s="5">
        <v>0.22</v>
      </c>
      <c r="B27" s="3">
        <f t="shared" si="2"/>
        <v>0.40528629826463414</v>
      </c>
      <c r="C27" s="47">
        <v>101.34766624039833</v>
      </c>
      <c r="D27" s="4">
        <f t="shared" si="0"/>
        <v>1400.0799394596452</v>
      </c>
      <c r="E27" s="4">
        <f t="shared" si="1"/>
        <v>579.46463246010012</v>
      </c>
      <c r="F27" s="46">
        <f t="shared" si="3"/>
        <v>0</v>
      </c>
      <c r="G27" s="1"/>
      <c r="H27" s="1"/>
      <c r="I27" s="1"/>
      <c r="J27" s="1"/>
    </row>
    <row r="28" spans="1:10" ht="19.899999999999999" x14ac:dyDescent="0.5">
      <c r="A28" s="5">
        <v>0.23</v>
      </c>
      <c r="B28" s="3">
        <f t="shared" si="2"/>
        <v>0.41947648061366344</v>
      </c>
      <c r="C28" s="47">
        <v>100.97431465698807</v>
      </c>
      <c r="D28" s="4">
        <f t="shared" si="0"/>
        <v>1386.0961968103661</v>
      </c>
      <c r="E28" s="4">
        <f t="shared" si="1"/>
        <v>572.98425290080047</v>
      </c>
      <c r="F28" s="46">
        <f t="shared" si="3"/>
        <v>-5.6843418860808015E-13</v>
      </c>
      <c r="G28" s="1"/>
      <c r="H28" s="1"/>
      <c r="I28" s="1"/>
      <c r="J28" s="1"/>
    </row>
    <row r="29" spans="1:10" ht="19.899999999999999" x14ac:dyDescent="0.5">
      <c r="A29" s="5">
        <v>0.24</v>
      </c>
      <c r="B29" s="3">
        <f t="shared" si="2"/>
        <v>0.43337559162885247</v>
      </c>
      <c r="C29" s="47">
        <v>100.60463666072333</v>
      </c>
      <c r="D29" s="4">
        <f t="shared" si="0"/>
        <v>1372.356040158033</v>
      </c>
      <c r="E29" s="4">
        <f t="shared" si="1"/>
        <v>566.62440837114764</v>
      </c>
      <c r="F29" s="46">
        <f t="shared" si="3"/>
        <v>0</v>
      </c>
      <c r="G29" s="1"/>
      <c r="H29" s="1"/>
      <c r="I29" s="1"/>
      <c r="J29" s="1"/>
    </row>
    <row r="30" spans="1:10" ht="19.899999999999999" x14ac:dyDescent="0.5">
      <c r="A30" s="5">
        <v>0.25</v>
      </c>
      <c r="B30" s="3">
        <f t="shared" si="2"/>
        <v>0.44699135081261543</v>
      </c>
      <c r="C30" s="47">
        <v>100.23857509632624</v>
      </c>
      <c r="D30" s="4">
        <f t="shared" si="0"/>
        <v>1358.853706470351</v>
      </c>
      <c r="E30" s="4">
        <f t="shared" si="1"/>
        <v>560.38209784321657</v>
      </c>
      <c r="F30" s="46">
        <f t="shared" si="3"/>
        <v>0</v>
      </c>
      <c r="G30" s="1"/>
      <c r="H30" s="1"/>
      <c r="I30" s="1"/>
      <c r="J30" s="1"/>
    </row>
    <row r="31" spans="1:10" ht="19.899999999999999" x14ac:dyDescent="0.5">
      <c r="A31" s="5">
        <v>0.26</v>
      </c>
      <c r="B31" s="3">
        <f t="shared" si="2"/>
        <v>0.46033123131768544</v>
      </c>
      <c r="C31" s="47">
        <v>99.876073918260985</v>
      </c>
      <c r="D31" s="4">
        <f t="shared" si="0"/>
        <v>1345.5835992363113</v>
      </c>
      <c r="E31" s="4">
        <f t="shared" si="1"/>
        <v>554.25441107913434</v>
      </c>
      <c r="F31" s="46">
        <f t="shared" si="3"/>
        <v>0</v>
      </c>
      <c r="G31" s="1"/>
      <c r="H31" s="1"/>
      <c r="I31" s="1"/>
      <c r="J31" s="1"/>
    </row>
    <row r="32" spans="1:10" ht="19.899999999999999" x14ac:dyDescent="0.5">
      <c r="A32" s="5">
        <v>0.27</v>
      </c>
      <c r="B32" s="3">
        <f t="shared" si="2"/>
        <v>0.47340246894369109</v>
      </c>
      <c r="C32" s="47">
        <v>99.517078167694052</v>
      </c>
      <c r="D32" s="4">
        <f t="shared" si="0"/>
        <v>1332.540282952612</v>
      </c>
      <c r="E32" s="4">
        <f t="shared" si="1"/>
        <v>548.23852548328045</v>
      </c>
      <c r="F32" s="46">
        <f t="shared" si="3"/>
        <v>0</v>
      </c>
      <c r="G32" s="1"/>
      <c r="H32" s="1"/>
      <c r="I32" s="1"/>
      <c r="J32" s="1"/>
    </row>
    <row r="33" spans="1:10" ht="19.899999999999999" x14ac:dyDescent="0.5">
      <c r="A33" s="5">
        <v>0.28000000000000003</v>
      </c>
      <c r="B33" s="3">
        <f t="shared" si="2"/>
        <v>0.48621207077182432</v>
      </c>
      <c r="C33" s="47">
        <v>99.161533949844568</v>
      </c>
      <c r="D33" s="4">
        <f t="shared" si="0"/>
        <v>1319.7184778092374</v>
      </c>
      <c r="E33" s="4">
        <f t="shared" si="1"/>
        <v>542.33170307418527</v>
      </c>
      <c r="F33" s="46">
        <f t="shared" si="3"/>
        <v>0</v>
      </c>
      <c r="G33" s="1"/>
      <c r="H33" s="1"/>
      <c r="I33" s="1"/>
      <c r="J33" s="1"/>
    </row>
    <row r="34" spans="1:10" ht="19.899999999999999" x14ac:dyDescent="0.5">
      <c r="A34" s="5">
        <v>0.28999999999999998</v>
      </c>
      <c r="B34" s="3">
        <f t="shared" si="2"/>
        <v>0.49876682345309936</v>
      </c>
      <c r="C34" s="47">
        <v>98.809388411727511</v>
      </c>
      <c r="D34" s="4">
        <f t="shared" si="0"/>
        <v>1307.1130545667431</v>
      </c>
      <c r="E34" s="4">
        <f t="shared" si="1"/>
        <v>536.53128757133027</v>
      </c>
      <c r="F34" s="46">
        <f t="shared" si="3"/>
        <v>0</v>
      </c>
      <c r="G34" s="1"/>
      <c r="H34" s="1"/>
      <c r="I34" s="1"/>
      <c r="J34" s="1"/>
    </row>
    <row r="35" spans="1:10" ht="19.899999999999999" x14ac:dyDescent="0.5">
      <c r="A35" s="5">
        <v>0.3</v>
      </c>
      <c r="B35" s="3">
        <f t="shared" si="2"/>
        <v>0.51107330116502048</v>
      </c>
      <c r="C35" s="47">
        <v>98.46058972029229</v>
      </c>
      <c r="D35" s="4">
        <f t="shared" si="0"/>
        <v>1294.719029618052</v>
      </c>
      <c r="E35" s="4">
        <f t="shared" si="1"/>
        <v>530.83470159226397</v>
      </c>
      <c r="F35" s="46">
        <f t="shared" si="3"/>
        <v>0</v>
      </c>
      <c r="G35" s="1"/>
      <c r="H35" s="1"/>
      <c r="I35" s="1"/>
      <c r="J35" s="1"/>
    </row>
    <row r="36" spans="1:10" ht="19.899999999999999" x14ac:dyDescent="0.5">
      <c r="A36" s="5">
        <v>0.31</v>
      </c>
      <c r="B36" s="3">
        <f t="shared" si="2"/>
        <v>0.52313787325082395</v>
      </c>
      <c r="C36" s="47">
        <v>98.115087040957476</v>
      </c>
      <c r="D36" s="4">
        <f t="shared" si="0"/>
        <v>1282.5315602278263</v>
      </c>
      <c r="E36" s="4">
        <f t="shared" si="1"/>
        <v>525.23944395561455</v>
      </c>
      <c r="F36" s="46">
        <f t="shared" si="3"/>
        <v>0</v>
      </c>
    </row>
    <row r="37" spans="1:10" ht="19.899999999999999" x14ac:dyDescent="0.5">
      <c r="A37" s="5">
        <v>0.32</v>
      </c>
      <c r="B37" s="3">
        <f t="shared" si="2"/>
        <v>0.53496671155483899</v>
      </c>
      <c r="C37" s="47">
        <v>97.7728305165422</v>
      </c>
      <c r="D37" s="4">
        <f t="shared" ref="D37:D100" si="4">10^($I$5-$J$5/(C37+$K$5))</f>
        <v>1270.5459399427425</v>
      </c>
      <c r="E37" s="4">
        <f t="shared" ref="E37:E100" si="5">10^($I$6-$J$6/($K$6+C37))</f>
        <v>519.74308708576871</v>
      </c>
      <c r="F37" s="46">
        <f t="shared" si="3"/>
        <v>0</v>
      </c>
    </row>
    <row r="38" spans="1:10" ht="19.899999999999999" x14ac:dyDescent="0.5">
      <c r="A38" s="5">
        <v>0.33</v>
      </c>
      <c r="B38" s="3">
        <f t="shared" si="2"/>
        <v>0.54656579746690892</v>
      </c>
      <c r="C38" s="47">
        <v>97.433771246593324</v>
      </c>
      <c r="D38" s="4">
        <f t="shared" si="4"/>
        <v>1258.7575941662144</v>
      </c>
      <c r="E38" s="4">
        <f t="shared" si="5"/>
        <v>514.34327451514832</v>
      </c>
      <c r="F38" s="46">
        <f t="shared" si="3"/>
        <v>0</v>
      </c>
    </row>
    <row r="39" spans="1:10" ht="19.899999999999999" x14ac:dyDescent="0.5">
      <c r="A39" s="5">
        <v>0.34</v>
      </c>
      <c r="B39" s="3">
        <f t="shared" si="2"/>
        <v>0.55794092868825662</v>
      </c>
      <c r="C39" s="47">
        <v>97.097861267108101</v>
      </c>
      <c r="D39" s="4">
        <f t="shared" si="4"/>
        <v>1247.1620758913971</v>
      </c>
      <c r="E39" s="4">
        <f t="shared" si="5"/>
        <v>509.03771848018914</v>
      </c>
      <c r="F39" s="46">
        <f t="shared" si="3"/>
        <v>0</v>
      </c>
    </row>
    <row r="40" spans="1:10" ht="19.899999999999999" x14ac:dyDescent="0.5">
      <c r="A40" s="5">
        <v>0.35</v>
      </c>
      <c r="B40" s="3">
        <f t="shared" si="2"/>
        <v>0.56909772573061956</v>
      </c>
      <c r="C40" s="47">
        <v>96.765053530649638</v>
      </c>
      <c r="D40" s="4">
        <f t="shared" si="4"/>
        <v>1235.7550615864884</v>
      </c>
      <c r="E40" s="4">
        <f t="shared" si="5"/>
        <v>503.8241976072751</v>
      </c>
      <c r="F40" s="46">
        <f t="shared" si="3"/>
        <v>0</v>
      </c>
    </row>
    <row r="41" spans="1:10" ht="19.899999999999999" x14ac:dyDescent="0.5">
      <c r="A41" s="5">
        <v>0.36</v>
      </c>
      <c r="B41" s="3">
        <f t="shared" si="2"/>
        <v>0.58004163815996568</v>
      </c>
      <c r="C41" s="47">
        <v>96.435301886853594</v>
      </c>
      <c r="D41" s="4">
        <f t="shared" si="4"/>
        <v>1224.5323472265943</v>
      </c>
      <c r="E41" s="4">
        <f t="shared" si="5"/>
        <v>498.70055468504063</v>
      </c>
      <c r="F41" s="46">
        <f t="shared" si="3"/>
        <v>0</v>
      </c>
    </row>
    <row r="42" spans="1:10" ht="19.899999999999999" x14ac:dyDescent="0.5">
      <c r="A42" s="5">
        <v>0.37</v>
      </c>
      <c r="B42" s="3">
        <f t="shared" si="2"/>
        <v>0.59077795059559224</v>
      </c>
      <c r="C42" s="47">
        <v>96.108561063323009</v>
      </c>
      <c r="D42" s="4">
        <f t="shared" si="4"/>
        <v>1213.4898444666219</v>
      </c>
      <c r="E42" s="4">
        <f t="shared" si="5"/>
        <v>493.66469451960342</v>
      </c>
      <c r="F42" s="46">
        <f t="shared" si="3"/>
        <v>0</v>
      </c>
    </row>
    <row r="43" spans="1:10" ht="19.899999999999999" x14ac:dyDescent="0.5">
      <c r="A43" s="5">
        <v>0.38</v>
      </c>
      <c r="B43" s="3">
        <f t="shared" si="2"/>
        <v>0.60131178847495026</v>
      </c>
      <c r="C43" s="47">
        <v>95.784786646908202</v>
      </c>
      <c r="D43" s="4">
        <f t="shared" si="4"/>
        <v>1202.6235769499006</v>
      </c>
      <c r="E43" s="4">
        <f t="shared" si="5"/>
        <v>488.71458186941578</v>
      </c>
      <c r="F43" s="46">
        <f t="shared" si="3"/>
        <v>0</v>
      </c>
    </row>
    <row r="44" spans="1:10" ht="19.899999999999999" x14ac:dyDescent="0.5">
      <c r="A44" s="5">
        <v>0.39</v>
      </c>
      <c r="B44" s="3">
        <f t="shared" si="2"/>
        <v>0.61164812359406839</v>
      </c>
      <c r="C44" s="47">
        <v>95.46393506536792</v>
      </c>
      <c r="D44" s="4">
        <f t="shared" si="4"/>
        <v>1191.9296767474152</v>
      </c>
      <c r="E44" s="4">
        <f t="shared" si="5"/>
        <v>483.8482394565691</v>
      </c>
      <c r="F44" s="46">
        <f t="shared" si="3"/>
        <v>8.5265128291212022E-13</v>
      </c>
    </row>
    <row r="45" spans="1:10" ht="19.899999999999999" x14ac:dyDescent="0.5">
      <c r="A45" s="5">
        <v>0.4</v>
      </c>
      <c r="B45" s="3">
        <f t="shared" si="2"/>
        <v>0.62179177943300612</v>
      </c>
      <c r="C45" s="47">
        <v>95.145963569408011</v>
      </c>
      <c r="D45" s="4">
        <f t="shared" si="4"/>
        <v>1181.4043809227117</v>
      </c>
      <c r="E45" s="4">
        <f t="shared" si="5"/>
        <v>479.06374605152496</v>
      </c>
      <c r="F45" s="46">
        <f t="shared" si="3"/>
        <v>0</v>
      </c>
    </row>
    <row r="46" spans="1:10" ht="19.899999999999999" x14ac:dyDescent="0.5">
      <c r="A46" s="5">
        <v>0.41</v>
      </c>
      <c r="B46" s="3">
        <f t="shared" si="2"/>
        <v>0.63174743627537044</v>
      </c>
      <c r="C46" s="47">
        <v>94.830830215093087</v>
      </c>
      <c r="D46" s="4">
        <f t="shared" si="4"/>
        <v>1171.0440282177599</v>
      </c>
      <c r="E46" s="4">
        <f t="shared" si="5"/>
        <v>474.35923462833682</v>
      </c>
      <c r="F46" s="46">
        <f t="shared" si="3"/>
        <v>0</v>
      </c>
    </row>
    <row r="47" spans="1:10" ht="19.899999999999999" x14ac:dyDescent="0.5">
      <c r="A47" s="5">
        <v>0.42</v>
      </c>
      <c r="B47" s="3">
        <f t="shared" si="2"/>
        <v>0.64151963613051854</v>
      </c>
      <c r="C47" s="47">
        <v>94.518493846626669</v>
      </c>
      <c r="D47" s="4">
        <f t="shared" si="4"/>
        <v>1160.845055855224</v>
      </c>
      <c r="E47" s="4">
        <f t="shared" si="5"/>
        <v>469.73289058759667</v>
      </c>
      <c r="F47" s="46">
        <f t="shared" si="3"/>
        <v>0</v>
      </c>
    </row>
    <row r="48" spans="1:10" ht="19.899999999999999" x14ac:dyDescent="0.5">
      <c r="A48" s="5">
        <v>0.43</v>
      </c>
      <c r="B48" s="3">
        <f t="shared" si="2"/>
        <v>0.65111278746669554</v>
      </c>
      <c r="C48" s="47">
        <v>94.208914079495642</v>
      </c>
      <c r="D48" s="4">
        <f t="shared" si="4"/>
        <v>1150.8039964527643</v>
      </c>
      <c r="E48" s="4">
        <f t="shared" si="5"/>
        <v>465.18295004440586</v>
      </c>
      <c r="F48" s="46">
        <f t="shared" si="3"/>
        <v>0</v>
      </c>
    </row>
    <row r="49" spans="1:6" ht="19.899999999999999" x14ac:dyDescent="0.5">
      <c r="A49" s="5">
        <v>0.44</v>
      </c>
      <c r="B49" s="3">
        <f t="shared" si="2"/>
        <v>0.66053116976297988</v>
      </c>
      <c r="C49" s="47">
        <v>93.902051283972497</v>
      </c>
      <c r="D49" s="4">
        <f t="shared" si="4"/>
        <v>1140.9174750451471</v>
      </c>
      <c r="E49" s="4">
        <f t="shared" si="5"/>
        <v>460.70769817881308</v>
      </c>
      <c r="F49" s="46">
        <f t="shared" si="3"/>
        <v>0</v>
      </c>
    </row>
    <row r="50" spans="1:6" ht="19.899999999999999" x14ac:dyDescent="0.5">
      <c r="A50" s="5">
        <v>0.45</v>
      </c>
      <c r="B50" s="3">
        <f t="shared" si="2"/>
        <v>0.66977893788757714</v>
      </c>
      <c r="C50" s="47">
        <v>93.597866568971696</v>
      </c>
      <c r="D50" s="4">
        <f t="shared" si="4"/>
        <v>1131.1822062101303</v>
      </c>
      <c r="E50" s="4">
        <f t="shared" si="5"/>
        <v>456.3054676462545</v>
      </c>
      <c r="F50" s="46">
        <f t="shared" si="3"/>
        <v>1.3926637620897964E-12</v>
      </c>
    </row>
    <row r="51" spans="1:6" ht="19.899999999999999" x14ac:dyDescent="0.5">
      <c r="A51" s="5">
        <v>0.46</v>
      </c>
      <c r="B51" s="3">
        <f t="shared" si="2"/>
        <v>0.67886012630968007</v>
      </c>
      <c r="C51" s="47">
        <v>93.296321766254366</v>
      </c>
      <c r="D51" s="4">
        <f t="shared" si="4"/>
        <v>1121.594991294254</v>
      </c>
      <c r="E51" s="4">
        <f t="shared" si="5"/>
        <v>451.97463704563268</v>
      </c>
      <c r="F51" s="46">
        <f t="shared" si="3"/>
        <v>1.4779288903810084E-12</v>
      </c>
    </row>
    <row r="52" spans="1:6" ht="19.899999999999999" x14ac:dyDescent="0.5">
      <c r="A52" s="5">
        <v>0.47</v>
      </c>
      <c r="B52" s="3">
        <f t="shared" si="2"/>
        <v>0.68777865315175035</v>
      </c>
      <c r="C52" s="47">
        <v>92.997379414974986</v>
      </c>
      <c r="D52" s="4">
        <f t="shared" si="4"/>
        <v>1112.1527157347452</v>
      </c>
      <c r="E52" s="4">
        <f t="shared" si="5"/>
        <v>447.71362944277291</v>
      </c>
      <c r="F52" s="46">
        <f t="shared" si="3"/>
        <v>0</v>
      </c>
    </row>
    <row r="53" spans="1:6" ht="19.899999999999999" x14ac:dyDescent="0.5">
      <c r="A53" s="5">
        <v>0.48</v>
      </c>
      <c r="B53" s="3">
        <f t="shared" si="2"/>
        <v>0.6965383240888392</v>
      </c>
      <c r="C53" s="47">
        <v>92.701002746565678</v>
      </c>
      <c r="D53" s="4">
        <f t="shared" si="4"/>
        <v>1102.8523464739956</v>
      </c>
      <c r="E53" s="4">
        <f t="shared" si="5"/>
        <v>443.52091094708084</v>
      </c>
      <c r="F53" s="46">
        <f t="shared" si="3"/>
        <v>0</v>
      </c>
    </row>
    <row r="54" spans="1:6" ht="19.899999999999999" x14ac:dyDescent="0.5">
      <c r="A54" s="5">
        <v>0.49</v>
      </c>
      <c r="B54" s="3">
        <f t="shared" si="2"/>
        <v>0.7051428361012364</v>
      </c>
      <c r="C54" s="47">
        <v>92.407155669951862</v>
      </c>
      <c r="D54" s="4">
        <f t="shared" si="4"/>
        <v>1093.6909294631421</v>
      </c>
      <c r="E54" s="4">
        <f t="shared" si="5"/>
        <v>439.39498933933578</v>
      </c>
      <c r="F54" s="46">
        <f t="shared" si="3"/>
        <v>-9.0949470177292824E-13</v>
      </c>
    </row>
    <row r="55" spans="1:6" ht="19.899999999999999" x14ac:dyDescent="0.5">
      <c r="A55" s="5">
        <v>0.5</v>
      </c>
      <c r="B55" s="3">
        <f t="shared" si="2"/>
        <v>0.71359578108645105</v>
      </c>
      <c r="C55" s="47">
        <v>92.115802757093206</v>
      </c>
      <c r="D55" s="4">
        <f t="shared" si="4"/>
        <v>1084.6655872514057</v>
      </c>
      <c r="E55" s="4">
        <f t="shared" si="5"/>
        <v>435.33441274859467</v>
      </c>
      <c r="F55" s="46">
        <f t="shared" si="3"/>
        <v>0</v>
      </c>
    </row>
    <row r="56" spans="1:6" ht="19.899999999999999" x14ac:dyDescent="0.5">
      <c r="A56" s="5">
        <v>0.51</v>
      </c>
      <c r="B56" s="3">
        <f t="shared" si="2"/>
        <v>0.72190064933631404</v>
      </c>
      <c r="C56" s="47">
        <v>91.826909228844784</v>
      </c>
      <c r="D56" s="4">
        <f t="shared" si="4"/>
        <v>1075.7735166580367</v>
      </c>
      <c r="E56" s="4">
        <f t="shared" si="5"/>
        <v>431.33776837632905</v>
      </c>
      <c r="F56" s="46">
        <f t="shared" si="3"/>
        <v>0</v>
      </c>
    </row>
    <row r="57" spans="1:6" ht="19.899999999999999" x14ac:dyDescent="0.5">
      <c r="A57" s="5">
        <v>0.52</v>
      </c>
      <c r="B57" s="3">
        <f t="shared" si="2"/>
        <v>0.73006083288467749</v>
      </c>
      <c r="C57" s="47">
        <v>91.540440941132047</v>
      </c>
      <c r="D57" s="4">
        <f t="shared" si="4"/>
        <v>1067.0119865237593</v>
      </c>
      <c r="E57" s="4">
        <f t="shared" si="5"/>
        <v>427.40368126592762</v>
      </c>
      <c r="F57" s="46">
        <f t="shared" si="3"/>
        <v>0</v>
      </c>
    </row>
    <row r="58" spans="1:6" ht="19.899999999999999" x14ac:dyDescent="0.5">
      <c r="A58" s="5">
        <v>0.53</v>
      </c>
      <c r="B58" s="3">
        <f t="shared" si="2"/>
        <v>0.73807962873100619</v>
      </c>
      <c r="C58" s="47">
        <v>91.256364371433747</v>
      </c>
      <c r="D58" s="4">
        <f t="shared" si="4"/>
        <v>1058.3783355388014</v>
      </c>
      <c r="E58" s="4">
        <f t="shared" si="5"/>
        <v>423.53081311581951</v>
      </c>
      <c r="F58" s="46">
        <f t="shared" si="3"/>
        <v>0</v>
      </c>
    </row>
    <row r="59" spans="1:6" ht="19.899999999999999" x14ac:dyDescent="0.5">
      <c r="A59" s="5">
        <v>0.54</v>
      </c>
      <c r="B59" s="3">
        <f t="shared" si="2"/>
        <v>0.7459602419448822</v>
      </c>
      <c r="C59" s="47">
        <v>90.974646605567614</v>
      </c>
      <c r="D59" s="4">
        <f t="shared" si="4"/>
        <v>1049.869970144649</v>
      </c>
      <c r="E59" s="4">
        <f t="shared" si="5"/>
        <v>419.71786113454192</v>
      </c>
      <c r="F59" s="46">
        <f t="shared" si="3"/>
        <v>2.5579538487363607E-13</v>
      </c>
    </row>
    <row r="60" spans="1:6" ht="19.899999999999999" x14ac:dyDescent="0.5">
      <c r="A60" s="5">
        <v>0.55000000000000004</v>
      </c>
      <c r="B60" s="3">
        <f t="shared" si="2"/>
        <v>0.75370578865625126</v>
      </c>
      <c r="C60" s="47">
        <v>90.695255324771779</v>
      </c>
      <c r="D60" s="4">
        <f t="shared" si="4"/>
        <v>1041.4843625068197</v>
      </c>
      <c r="E60" s="4">
        <f t="shared" si="5"/>
        <v>415.96355693610946</v>
      </c>
      <c r="F60" s="46">
        <f t="shared" si="3"/>
        <v>0</v>
      </c>
    </row>
    <row r="61" spans="1:6" ht="19.899999999999999" x14ac:dyDescent="0.5">
      <c r="A61" s="5">
        <v>0.56000000000000005</v>
      </c>
      <c r="B61" s="3">
        <f t="shared" si="2"/>
        <v>0.76131929893602091</v>
      </c>
      <c r="C61" s="47">
        <v>90.418158793077268</v>
      </c>
      <c r="D61" s="4">
        <f t="shared" si="4"/>
        <v>1033.2190485560282</v>
      </c>
      <c r="E61" s="4">
        <f t="shared" si="5"/>
        <v>412.26666547414493</v>
      </c>
      <c r="F61" s="46">
        <f t="shared" si="3"/>
        <v>3.694822225952521E-13</v>
      </c>
    </row>
    <row r="62" spans="1:6" ht="19.899999999999999" x14ac:dyDescent="0.5">
      <c r="A62" s="5">
        <v>0.56999999999999995</v>
      </c>
      <c r="B62" s="3">
        <f t="shared" si="2"/>
        <v>0.76880371957142501</v>
      </c>
      <c r="C62" s="47">
        <v>90.143325844964977</v>
      </c>
      <c r="D62" s="4">
        <f t="shared" si="4"/>
        <v>1025.0716260952333</v>
      </c>
      <c r="E62" s="4">
        <f t="shared" si="5"/>
        <v>408.62598401329581</v>
      </c>
      <c r="F62" s="46">
        <f t="shared" si="3"/>
        <v>0</v>
      </c>
    </row>
    <row r="63" spans="1:6" ht="19.899999999999999" x14ac:dyDescent="0.5">
      <c r="A63" s="5">
        <v>0.57999999999999996</v>
      </c>
      <c r="B63" s="3">
        <f t="shared" si="2"/>
        <v>0.77616191674036661</v>
      </c>
      <c r="C63" s="47">
        <v>89.870725873301382</v>
      </c>
      <c r="D63" s="4">
        <f t="shared" si="4"/>
        <v>1017.0397529701355</v>
      </c>
      <c r="E63" s="4">
        <f t="shared" si="5"/>
        <v>405.04034113648129</v>
      </c>
      <c r="F63" s="46">
        <f t="shared" si="3"/>
        <v>-7.3896444519050419E-13</v>
      </c>
    </row>
    <row r="64" spans="1:6" ht="19.899999999999999" x14ac:dyDescent="0.5">
      <c r="A64" s="5">
        <v>0.59</v>
      </c>
      <c r="B64" s="3">
        <f t="shared" si="2"/>
        <v>0.78339667858879436</v>
      </c>
      <c r="C64" s="47">
        <v>89.600328817547862</v>
      </c>
      <c r="D64" s="4">
        <f t="shared" si="4"/>
        <v>1009.1211453008199</v>
      </c>
      <c r="E64" s="4">
        <f t="shared" si="5"/>
        <v>401.50859578662886</v>
      </c>
      <c r="F64" s="46">
        <f t="shared" si="3"/>
        <v>-1.5347723092418164E-12</v>
      </c>
    </row>
    <row r="65" spans="1:6" ht="19.899999999999999" x14ac:dyDescent="0.5">
      <c r="A65" s="5">
        <v>0.6</v>
      </c>
      <c r="B65" s="3">
        <f t="shared" si="2"/>
        <v>0.79051071771496462</v>
      </c>
      <c r="C65" s="47">
        <v>89.332105152236963</v>
      </c>
      <c r="D65" s="4">
        <f t="shared" si="4"/>
        <v>1001.3135757722886</v>
      </c>
      <c r="E65" s="4">
        <f t="shared" si="5"/>
        <v>398.02963634156464</v>
      </c>
      <c r="F65" s="46">
        <f t="shared" si="3"/>
        <v>1.0231815394945443E-12</v>
      </c>
    </row>
    <row r="66" spans="1:6" ht="19.899999999999999" x14ac:dyDescent="0.5">
      <c r="A66" s="5">
        <v>0.61</v>
      </c>
      <c r="B66" s="3">
        <f t="shared" si="2"/>
        <v>0.79750667356431837</v>
      </c>
      <c r="C66" s="47">
        <v>89.06602587571102</v>
      </c>
      <c r="D66" s="4">
        <f t="shared" si="4"/>
        <v>993.61487198177383</v>
      </c>
      <c r="E66" s="4">
        <f t="shared" si="5"/>
        <v>394.6023797208145</v>
      </c>
      <c r="F66" s="46">
        <f t="shared" si="3"/>
        <v>3.4106051316484809E-13</v>
      </c>
    </row>
    <row r="67" spans="1:6" ht="19.899999999999999" x14ac:dyDescent="0.5">
      <c r="A67" s="5">
        <v>0.62</v>
      </c>
      <c r="B67" s="3">
        <f t="shared" si="2"/>
        <v>0.80438711473845781</v>
      </c>
      <c r="C67" s="47">
        <v>88.802062499116246</v>
      </c>
      <c r="D67" s="4">
        <f t="shared" si="4"/>
        <v>986.02291484069019</v>
      </c>
      <c r="E67" s="4">
        <f t="shared" si="5"/>
        <v>391.22577052308628</v>
      </c>
      <c r="F67" s="46">
        <f t="shared" si="3"/>
        <v>-7.673861546209082E-13</v>
      </c>
    </row>
    <row r="68" spans="1:6" ht="19.899999999999999" x14ac:dyDescent="0.5">
      <c r="A68" s="5">
        <v>0.63</v>
      </c>
      <c r="B68" s="3">
        <f t="shared" si="2"/>
        <v>0.81115454122168407</v>
      </c>
      <c r="C68" s="47">
        <v>88.54018703564816</v>
      </c>
      <c r="D68" s="4">
        <f t="shared" si="4"/>
        <v>978.53563702933309</v>
      </c>
      <c r="E68" s="4">
        <f t="shared" si="5"/>
        <v>387.8987801933016</v>
      </c>
      <c r="F68" s="46">
        <f t="shared" si="3"/>
        <v>-1.5063505998114124E-12</v>
      </c>
    </row>
    <row r="69" spans="1:6" ht="19.899999999999999" x14ac:dyDescent="0.5">
      <c r="A69" s="5">
        <v>0.64</v>
      </c>
      <c r="B69" s="3">
        <f t="shared" si="2"/>
        <v>0.81781138652829666</v>
      </c>
      <c r="C69" s="47">
        <v>88.280371990041843</v>
      </c>
      <c r="D69" s="4">
        <f t="shared" si="4"/>
        <v>971.15102150235225</v>
      </c>
      <c r="E69" s="4">
        <f t="shared" si="5"/>
        <v>384.62040621803794</v>
      </c>
      <c r="F69" s="46">
        <f t="shared" si="3"/>
        <v>8.8107299234252423E-13</v>
      </c>
    </row>
    <row r="70" spans="1:6" ht="19.899999999999999" x14ac:dyDescent="0.5">
      <c r="A70" s="5">
        <v>0.65</v>
      </c>
      <c r="B70" s="3">
        <f t="shared" si="2"/>
        <v>0.82436001977379592</v>
      </c>
      <c r="C70" s="47">
        <v>88.022590348302487</v>
      </c>
      <c r="D70" s="4">
        <f t="shared" si="4"/>
        <v>963.86710004320753</v>
      </c>
      <c r="E70" s="4">
        <f t="shared" si="5"/>
        <v>381.38967134832916</v>
      </c>
      <c r="F70" s="46">
        <f t="shared" si="3"/>
        <v>0</v>
      </c>
    </row>
    <row r="71" spans="1:6" ht="19.899999999999999" x14ac:dyDescent="0.5">
      <c r="A71" s="5">
        <v>0.66</v>
      </c>
      <c r="B71" s="3">
        <f t="shared" ref="B71:B105" si="6">+A71*D71/$F$2</f>
        <v>0.83080274767291007</v>
      </c>
      <c r="C71" s="47">
        <v>87.766815567669539</v>
      </c>
      <c r="D71" s="4">
        <f t="shared" si="4"/>
        <v>956.68195186577532</v>
      </c>
      <c r="E71" s="4">
        <f t="shared" si="5"/>
        <v>378.20562284878747</v>
      </c>
      <c r="F71" s="46">
        <f t="shared" ref="F71:F105" si="7">$F$2-A71*D71-(1-A71)*E71</f>
        <v>5.6843418860808015E-13</v>
      </c>
    </row>
    <row r="72" spans="1:6" ht="19.899999999999999" x14ac:dyDescent="0.5">
      <c r="A72" s="5">
        <v>0.67</v>
      </c>
      <c r="B72" s="3">
        <f t="shared" si="6"/>
        <v>0.8371418164673875</v>
      </c>
      <c r="C72" s="47">
        <v>87.513021566811247</v>
      </c>
      <c r="D72" s="4">
        <f t="shared" si="4"/>
        <v>949.59370226151407</v>
      </c>
      <c r="E72" s="4">
        <f t="shared" si="5"/>
        <v>375.06733177208008</v>
      </c>
      <c r="F72" s="46">
        <f t="shared" si="7"/>
        <v>-8.9528384705772623E-13</v>
      </c>
    </row>
    <row r="73" spans="1:6" ht="19.899999999999999" x14ac:dyDescent="0.5">
      <c r="A73" s="5">
        <v>0.68</v>
      </c>
      <c r="B73" s="3">
        <f t="shared" si="6"/>
        <v>0.8433794137861913</v>
      </c>
      <c r="C73" s="47">
        <v>87.261182716242331</v>
      </c>
      <c r="D73" s="4">
        <f t="shared" si="4"/>
        <v>942.60052129044902</v>
      </c>
      <c r="E73" s="4">
        <f t="shared" si="5"/>
        <v>371.97389225779551</v>
      </c>
      <c r="F73" s="46">
        <f t="shared" si="7"/>
        <v>0</v>
      </c>
    </row>
    <row r="74" spans="1:6" ht="19.899999999999999" x14ac:dyDescent="0.5">
      <c r="A74" s="5">
        <v>0.69</v>
      </c>
      <c r="B74" s="3">
        <f t="shared" si="6"/>
        <v>0.8495176704407984</v>
      </c>
      <c r="C74" s="47">
        <v>87.011273828961677</v>
      </c>
      <c r="D74" s="4">
        <f t="shared" si="4"/>
        <v>935.7006225145027</v>
      </c>
      <c r="E74" s="4">
        <f t="shared" si="5"/>
        <v>368.92442085481554</v>
      </c>
      <c r="F74" s="46">
        <f t="shared" si="7"/>
        <v>3.4106051316484809E-13</v>
      </c>
    </row>
    <row r="75" spans="1:6" ht="19.899999999999999" x14ac:dyDescent="0.5">
      <c r="A75" s="5">
        <v>0.7</v>
      </c>
      <c r="B75" s="3">
        <f t="shared" si="6"/>
        <v>0.85555866215804011</v>
      </c>
      <c r="C75" s="47">
        <v>86.763270151303189</v>
      </c>
      <c r="D75" s="4">
        <f t="shared" si="4"/>
        <v>928.8922617715865</v>
      </c>
      <c r="E75" s="4">
        <f t="shared" si="5"/>
        <v>365.91805586629982</v>
      </c>
      <c r="F75" s="46">
        <f t="shared" si="7"/>
        <v>-4.8316906031686813E-13</v>
      </c>
    </row>
    <row r="76" spans="1:6" ht="19.899999999999999" x14ac:dyDescent="0.5">
      <c r="A76" s="5">
        <v>0.71</v>
      </c>
      <c r="B76" s="3">
        <f t="shared" si="6"/>
        <v>0.86150441125292765</v>
      </c>
      <c r="C76" s="47">
        <v>86.517147353996521</v>
      </c>
      <c r="D76" s="4">
        <f t="shared" si="4"/>
        <v>922.17373598904942</v>
      </c>
      <c r="E76" s="4">
        <f t="shared" si="5"/>
        <v>362.95395671646816</v>
      </c>
      <c r="F76" s="46">
        <f t="shared" si="7"/>
        <v>-7.9580786405131221E-13</v>
      </c>
    </row>
    <row r="77" spans="1:6" ht="19.899999999999999" x14ac:dyDescent="0.5">
      <c r="A77" s="5">
        <v>0.72</v>
      </c>
      <c r="B77" s="3">
        <f t="shared" si="6"/>
        <v>0.86735688824375956</v>
      </c>
      <c r="C77" s="47">
        <v>86.272881523431607</v>
      </c>
      <c r="D77" s="4">
        <f t="shared" si="4"/>
        <v>915.5433820350795</v>
      </c>
      <c r="E77" s="4">
        <f t="shared" si="5"/>
        <v>360.03130333836407</v>
      </c>
      <c r="F77" s="46">
        <f t="shared" si="7"/>
        <v>7.815970093361102E-13</v>
      </c>
    </row>
    <row r="78" spans="1:6" ht="19.899999999999999" x14ac:dyDescent="0.5">
      <c r="A78" s="5">
        <v>0.73</v>
      </c>
      <c r="B78" s="3">
        <f t="shared" si="6"/>
        <v>0.8731180134117128</v>
      </c>
      <c r="C78" s="47">
        <v>86.030449153123683</v>
      </c>
      <c r="D78" s="4">
        <f t="shared" si="4"/>
        <v>908.99957560671476</v>
      </c>
      <c r="E78" s="4">
        <f t="shared" si="5"/>
        <v>357.14929558184531</v>
      </c>
      <c r="F78" s="46">
        <f t="shared" si="7"/>
        <v>0</v>
      </c>
    </row>
    <row r="79" spans="1:6" ht="19.899999999999999" x14ac:dyDescent="0.5">
      <c r="A79" s="5">
        <v>0.74</v>
      </c>
      <c r="B79" s="3">
        <f t="shared" si="6"/>
        <v>0.87878965830701361</v>
      </c>
      <c r="C79" s="47">
        <v>85.78982713537215</v>
      </c>
      <c r="D79" s="4">
        <f t="shared" si="4"/>
        <v>902.54073015314918</v>
      </c>
      <c r="E79" s="4">
        <f t="shared" si="5"/>
        <v>354.30715264103719</v>
      </c>
      <c r="F79" s="46">
        <f t="shared" si="7"/>
        <v>0</v>
      </c>
    </row>
    <row r="80" spans="1:6" ht="19.899999999999999" x14ac:dyDescent="0.5">
      <c r="A80" s="5">
        <v>0.75</v>
      </c>
      <c r="B80" s="3">
        <f t="shared" si="6"/>
        <v>0.88437364720376199</v>
      </c>
      <c r="C80" s="47">
        <v>85.550992753110961</v>
      </c>
      <c r="D80" s="4">
        <f t="shared" si="4"/>
        <v>896.16529583314536</v>
      </c>
      <c r="E80" s="4">
        <f t="shared" si="5"/>
        <v>351.50411250056231</v>
      </c>
      <c r="F80" s="46">
        <f t="shared" si="7"/>
        <v>3.4106051316484809E-13</v>
      </c>
    </row>
    <row r="81" spans="1:6" ht="19.899999999999999" x14ac:dyDescent="0.5">
      <c r="A81" s="5">
        <v>0.76</v>
      </c>
      <c r="B81" s="3">
        <f t="shared" si="6"/>
        <v>0.88987175850530653</v>
      </c>
      <c r="C81" s="47">
        <v>85.31392367194475</v>
      </c>
      <c r="D81" s="4">
        <f t="shared" si="4"/>
        <v>889.8717585053065</v>
      </c>
      <c r="E81" s="4">
        <f t="shared" si="5"/>
        <v>348.73943139986375</v>
      </c>
      <c r="F81" s="46">
        <f t="shared" si="7"/>
        <v>-2.8421709430404007E-13</v>
      </c>
    </row>
    <row r="82" spans="1:6" ht="19.899999999999999" x14ac:dyDescent="0.5">
      <c r="A82" s="5">
        <v>0.77</v>
      </c>
      <c r="B82" s="3">
        <f t="shared" si="6"/>
        <v>0.8952857261020577</v>
      </c>
      <c r="C82" s="47">
        <v>85.078597932366108</v>
      </c>
      <c r="D82" s="4">
        <f t="shared" si="4"/>
        <v>883.6586387500829</v>
      </c>
      <c r="E82" s="4">
        <f t="shared" si="5"/>
        <v>346.01238331493664</v>
      </c>
      <c r="F82" s="46">
        <f t="shared" si="7"/>
        <v>6.8212102632969618E-13</v>
      </c>
    </row>
    <row r="83" spans="1:6" ht="19.899999999999999" x14ac:dyDescent="0.5">
      <c r="A83" s="5">
        <v>0.78</v>
      </c>
      <c r="B83" s="3">
        <f t="shared" si="6"/>
        <v>0.90061724068353533</v>
      </c>
      <c r="C83" s="47">
        <v>84.844993942150936</v>
      </c>
      <c r="D83" s="4">
        <f t="shared" si="4"/>
        <v>877.52449092241909</v>
      </c>
      <c r="E83" s="4">
        <f t="shared" si="5"/>
        <v>343.32225945687759</v>
      </c>
      <c r="F83" s="46">
        <f t="shared" si="7"/>
        <v>0</v>
      </c>
    </row>
    <row r="84" spans="1:6" ht="19.899999999999999" x14ac:dyDescent="0.5">
      <c r="A84" s="5">
        <v>0.79</v>
      </c>
      <c r="B84" s="3">
        <f t="shared" si="6"/>
        <v>0.90586795100632544</v>
      </c>
      <c r="C84" s="47">
        <v>84.6130904689266</v>
      </c>
      <c r="D84" s="4">
        <f t="shared" si="4"/>
        <v>871.46790223393327</v>
      </c>
      <c r="E84" s="4">
        <f t="shared" si="5"/>
        <v>340.66836778662855</v>
      </c>
      <c r="F84" s="46">
        <f t="shared" si="7"/>
        <v>6.9633188104489818E-13</v>
      </c>
    </row>
    <row r="85" spans="1:6" ht="19.899999999999999" x14ac:dyDescent="0.5">
      <c r="A85" s="5">
        <v>0.8</v>
      </c>
      <c r="B85" s="3">
        <f t="shared" si="6"/>
        <v>0.91103946511965239</v>
      </c>
      <c r="C85" s="47">
        <v>84.382866632909426</v>
      </c>
      <c r="D85" s="4">
        <f t="shared" si="4"/>
        <v>865.48749186366967</v>
      </c>
      <c r="E85" s="4">
        <f t="shared" si="5"/>
        <v>338.05003254532045</v>
      </c>
      <c r="F85" s="46">
        <f t="shared" si="7"/>
        <v>1.1368683772161603E-13</v>
      </c>
    </row>
    <row r="86" spans="1:6" ht="19.899999999999999" x14ac:dyDescent="0.5">
      <c r="A86" s="5">
        <v>0.81</v>
      </c>
      <c r="B86" s="3">
        <f t="shared" si="6"/>
        <v>0.91613335155007714</v>
      </c>
      <c r="C86" s="47">
        <v>84.154301899806924</v>
      </c>
      <c r="D86" s="4">
        <f t="shared" si="4"/>
        <v>859.58191009636857</v>
      </c>
      <c r="E86" s="4">
        <f t="shared" si="5"/>
        <v>335.46659379969236</v>
      </c>
      <c r="F86" s="46">
        <f t="shared" si="7"/>
        <v>-1.2789769243681803E-13</v>
      </c>
    </row>
    <row r="87" spans="1:6" ht="19.899999999999999" x14ac:dyDescent="0.5">
      <c r="A87" s="5">
        <v>0.82</v>
      </c>
      <c r="B87" s="3">
        <f t="shared" si="6"/>
        <v>0.92115114044689195</v>
      </c>
      <c r="C87" s="47">
        <v>83.927376073881646</v>
      </c>
      <c r="D87" s="4">
        <f t="shared" si="4"/>
        <v>853.74983748736327</v>
      </c>
      <c r="E87" s="4">
        <f t="shared" si="5"/>
        <v>332.91740700201234</v>
      </c>
      <c r="F87" s="46">
        <f t="shared" si="7"/>
        <v>-9.2370555648813024E-14</v>
      </c>
    </row>
    <row r="88" spans="1:6" ht="19.899999999999999" x14ac:dyDescent="0.5">
      <c r="A88" s="5">
        <v>0.83</v>
      </c>
      <c r="B88" s="3">
        <f t="shared" si="6"/>
        <v>0.92609432468962838</v>
      </c>
      <c r="C88" s="47">
        <v>83.702069291171995</v>
      </c>
      <c r="D88" s="4">
        <f t="shared" si="4"/>
        <v>847.98998405315376</v>
      </c>
      <c r="E88" s="4">
        <f t="shared" si="5"/>
        <v>330.4018425640121</v>
      </c>
      <c r="F88" s="46">
        <f t="shared" si="7"/>
        <v>3.979039320256561E-13</v>
      </c>
    </row>
    <row r="89" spans="1:6" ht="19.899999999999999" x14ac:dyDescent="0.5">
      <c r="A89" s="5">
        <v>0.84</v>
      </c>
      <c r="B89" s="3">
        <f t="shared" si="6"/>
        <v>0.93096436095909008</v>
      </c>
      <c r="C89" s="47">
        <v>83.478362012866626</v>
      </c>
      <c r="D89" s="4">
        <f t="shared" si="4"/>
        <v>842.30108848679583</v>
      </c>
      <c r="E89" s="4">
        <f t="shared" si="5"/>
        <v>327.91928544431863</v>
      </c>
      <c r="F89" s="46">
        <f t="shared" si="7"/>
        <v>5.8975047068088315E-13</v>
      </c>
    </row>
    <row r="90" spans="1:6" ht="19.899999999999999" x14ac:dyDescent="0.5">
      <c r="A90" s="5">
        <v>0.85</v>
      </c>
      <c r="B90" s="3">
        <f t="shared" si="6"/>
        <v>0.93576267077323938</v>
      </c>
      <c r="C90" s="47">
        <v>83.256235018829088</v>
      </c>
      <c r="D90" s="4">
        <f t="shared" si="4"/>
        <v>836.68191739724944</v>
      </c>
      <c r="E90" s="4">
        <f t="shared" si="5"/>
        <v>325.46913474892625</v>
      </c>
      <c r="F90" s="46">
        <f t="shared" si="7"/>
        <v>-8.9528384705772623E-13</v>
      </c>
    </row>
    <row r="91" spans="1:6" ht="19.899999999999999" x14ac:dyDescent="0.5">
      <c r="A91" s="5">
        <v>0.86</v>
      </c>
      <c r="B91" s="3">
        <f t="shared" si="6"/>
        <v>0.94049064148922001</v>
      </c>
      <c r="C91" s="47">
        <v>83.035669401268308</v>
      </c>
      <c r="D91" s="4">
        <f t="shared" si="4"/>
        <v>831.13126457186888</v>
      </c>
      <c r="E91" s="4">
        <f t="shared" si="5"/>
        <v>323.0508033442315</v>
      </c>
      <c r="F91" s="46">
        <f t="shared" si="7"/>
        <v>3.694822225952521E-13</v>
      </c>
    </row>
    <row r="92" spans="1:6" ht="19.899999999999999" x14ac:dyDescent="0.5">
      <c r="A92" s="5">
        <v>0.87</v>
      </c>
      <c r="B92" s="3">
        <f t="shared" si="6"/>
        <v>0.94514962727278173</v>
      </c>
      <c r="C92" s="47">
        <v>82.81664655855235</v>
      </c>
      <c r="D92" s="4">
        <f t="shared" si="4"/>
        <v>825.6479502612807</v>
      </c>
      <c r="E92" s="4">
        <f t="shared" si="5"/>
        <v>320.66371748219836</v>
      </c>
      <c r="F92" s="46">
        <f t="shared" si="7"/>
        <v>0</v>
      </c>
    </row>
    <row r="93" spans="1:6" ht="19.899999999999999" x14ac:dyDescent="0.5">
      <c r="A93" s="5">
        <v>0.88</v>
      </c>
      <c r="B93" s="3">
        <f t="shared" si="6"/>
        <v>0.94974095003622638</v>
      </c>
      <c r="C93" s="47">
        <v>82.599148189160971</v>
      </c>
      <c r="D93" s="4">
        <f t="shared" si="4"/>
        <v>820.23082048583183</v>
      </c>
      <c r="E93" s="4">
        <f t="shared" si="5"/>
        <v>318.30731643723334</v>
      </c>
      <c r="F93" s="46">
        <f t="shared" si="7"/>
        <v>0</v>
      </c>
    </row>
    <row r="94" spans="1:6" ht="19.899999999999999" x14ac:dyDescent="0.5">
      <c r="A94" s="5">
        <v>0.89</v>
      </c>
      <c r="B94" s="3">
        <f t="shared" si="6"/>
        <v>0.95426590034607872</v>
      </c>
      <c r="C94" s="47">
        <v>82.383156285774788</v>
      </c>
      <c r="D94" s="4">
        <f t="shared" si="4"/>
        <v>814.87874636294362</v>
      </c>
      <c r="E94" s="4">
        <f t="shared" si="5"/>
        <v>315.98105215435851</v>
      </c>
      <c r="F94" s="46">
        <f t="shared" si="7"/>
        <v>7.460698725481052E-13</v>
      </c>
    </row>
    <row r="95" spans="1:6" ht="19.899999999999999" x14ac:dyDescent="0.5">
      <c r="A95" s="5">
        <v>0.9</v>
      </c>
      <c r="B95" s="3">
        <f t="shared" si="6"/>
        <v>0.95872573830154151</v>
      </c>
      <c r="C95" s="47">
        <v>82.16865312949696</v>
      </c>
      <c r="D95" s="4">
        <f t="shared" si="4"/>
        <v>809.59062345463508</v>
      </c>
      <c r="E95" s="4">
        <f t="shared" si="5"/>
        <v>313.68438890828298</v>
      </c>
      <c r="F95" s="46">
        <f t="shared" si="7"/>
        <v>1.3855583347321954E-13</v>
      </c>
    </row>
    <row r="96" spans="1:6" ht="19.899999999999999" x14ac:dyDescent="0.5">
      <c r="A96" s="5">
        <v>0.91</v>
      </c>
      <c r="B96" s="3">
        <f t="shared" si="6"/>
        <v>0.96312169438477568</v>
      </c>
      <c r="C96" s="47">
        <v>81.955621284204156</v>
      </c>
      <c r="D96" s="4">
        <f t="shared" si="4"/>
        <v>804.3653711345379</v>
      </c>
      <c r="E96" s="4">
        <f t="shared" si="5"/>
        <v>311.41680297300917</v>
      </c>
      <c r="F96" s="46">
        <f t="shared" si="7"/>
        <v>-3.1619151741324458E-13</v>
      </c>
    </row>
    <row r="97" spans="1:6" ht="19.899999999999999" x14ac:dyDescent="0.5">
      <c r="A97" s="5">
        <v>0.92</v>
      </c>
      <c r="B97" s="3">
        <f t="shared" si="6"/>
        <v>0.96745497028404137</v>
      </c>
      <c r="C97" s="47">
        <v>81.744043591024521</v>
      </c>
      <c r="D97" s="4">
        <f t="shared" si="4"/>
        <v>799.20193197377318</v>
      </c>
      <c r="E97" s="4">
        <f t="shared" si="5"/>
        <v>309.17778230160405</v>
      </c>
      <c r="F97" s="46">
        <f t="shared" si="7"/>
        <v>2.7711166694643907E-13</v>
      </c>
    </row>
    <row r="98" spans="1:6" ht="19.899999999999999" x14ac:dyDescent="0.5">
      <c r="A98" s="5">
        <v>0.93</v>
      </c>
      <c r="B98" s="3">
        <f t="shared" si="6"/>
        <v>0.97172673969065126</v>
      </c>
      <c r="C98" s="47">
        <v>81.533903162938515</v>
      </c>
      <c r="D98" s="4">
        <f t="shared" si="4"/>
        <v>794.09927114504831</v>
      </c>
      <c r="E98" s="4">
        <f t="shared" si="5"/>
        <v>306.96682621577872</v>
      </c>
      <c r="F98" s="46">
        <f t="shared" si="7"/>
        <v>5.5067062021407764E-13</v>
      </c>
    </row>
    <row r="99" spans="1:6" ht="19.899999999999999" x14ac:dyDescent="0.5">
      <c r="A99" s="5">
        <v>0.94</v>
      </c>
      <c r="B99" s="3">
        <f t="shared" si="6"/>
        <v>0.97593814907066112</v>
      </c>
      <c r="C99" s="47">
        <v>81.325183379500743</v>
      </c>
      <c r="D99" s="4">
        <f t="shared" si="4"/>
        <v>789.05637584436431</v>
      </c>
      <c r="E99" s="4">
        <f t="shared" si="5"/>
        <v>304.78344510495725</v>
      </c>
      <c r="F99" s="46">
        <f t="shared" si="7"/>
        <v>1.2434497875801753E-13</v>
      </c>
    </row>
    <row r="100" spans="1:6" ht="19.899999999999999" x14ac:dyDescent="0.5">
      <c r="A100" s="5">
        <v>0.95</v>
      </c>
      <c r="B100" s="3">
        <f t="shared" si="6"/>
        <v>0.98009031841220495</v>
      </c>
      <c r="C100" s="47">
        <v>81.117867881678436</v>
      </c>
      <c r="D100" s="4">
        <f t="shared" si="4"/>
        <v>784.07225472976404</v>
      </c>
      <c r="E100" s="4">
        <f t="shared" si="5"/>
        <v>302.62716013448579</v>
      </c>
      <c r="F100" s="46">
        <f t="shared" si="7"/>
        <v>-9.0594198809412774E-14</v>
      </c>
    </row>
    <row r="101" spans="1:6" ht="19.899999999999999" x14ac:dyDescent="0.5">
      <c r="A101" s="5">
        <v>0.96</v>
      </c>
      <c r="B101" s="3">
        <f t="shared" si="6"/>
        <v>0.98418434194933235</v>
      </c>
      <c r="C101" s="47">
        <v>80.91194056680591</v>
      </c>
      <c r="D101" s="4">
        <f t="shared" ref="D101:D105" si="8">10^($I$5-$J$5/(C101+$K$5))</f>
        <v>779.1459373765548</v>
      </c>
      <c r="E101" s="4">
        <f t="shared" ref="E101:E105" si="9">10^($I$6-$J$6/($K$6+C101))</f>
        <v>300.49750296270543</v>
      </c>
      <c r="F101" s="46">
        <f t="shared" si="7"/>
        <v>-8.3311135767871747E-13</v>
      </c>
    </row>
    <row r="102" spans="1:6" ht="19.899999999999999" x14ac:dyDescent="0.5">
      <c r="A102" s="5">
        <v>0.97</v>
      </c>
      <c r="B102" s="3">
        <f t="shared" si="6"/>
        <v>0.98822128886316141</v>
      </c>
      <c r="C102" s="47">
        <v>80.707385583649497</v>
      </c>
      <c r="D102" s="4">
        <f t="shared" si="8"/>
        <v>774.2764737484564</v>
      </c>
      <c r="E102" s="4">
        <f t="shared" si="9"/>
        <v>298.39401546654534</v>
      </c>
      <c r="F102" s="46">
        <f t="shared" si="7"/>
        <v>9.9653618690354051E-13</v>
      </c>
    </row>
    <row r="103" spans="1:6" ht="19.899999999999999" x14ac:dyDescent="0.5">
      <c r="A103" s="5">
        <v>0.98</v>
      </c>
      <c r="B103" s="3">
        <f t="shared" si="6"/>
        <v>0.99220220396117387</v>
      </c>
      <c r="C103" s="47">
        <v>80.504187327583153</v>
      </c>
      <c r="D103" s="4">
        <f t="shared" si="8"/>
        <v>769.46293368417571</v>
      </c>
      <c r="E103" s="4">
        <f t="shared" si="9"/>
        <v>296.31624947539063</v>
      </c>
      <c r="F103" s="46">
        <f t="shared" si="7"/>
        <v>4.3520742565306136E-14</v>
      </c>
    </row>
    <row r="104" spans="1:6" ht="19.899999999999999" x14ac:dyDescent="0.5">
      <c r="A104" s="5">
        <v>0.99</v>
      </c>
      <c r="B104" s="3">
        <f t="shared" si="6"/>
        <v>0.99612810833535725</v>
      </c>
      <c r="C104" s="47">
        <v>80.302330435869266</v>
      </c>
      <c r="D104" s="4">
        <f t="shared" si="8"/>
        <v>764.7044063988601</v>
      </c>
      <c r="E104" s="4">
        <f t="shared" si="9"/>
        <v>294.26376651291059</v>
      </c>
      <c r="F104" s="46">
        <f t="shared" si="7"/>
        <v>-6.3593574850528967E-13</v>
      </c>
    </row>
    <row r="105" spans="1:6" ht="19.899999999999999" x14ac:dyDescent="0.5">
      <c r="A105" s="5">
        <v>1</v>
      </c>
      <c r="B105" s="3">
        <f t="shared" si="6"/>
        <v>1.0000000000000011</v>
      </c>
      <c r="C105" s="47">
        <v>80.101799783044825</v>
      </c>
      <c r="D105" s="4">
        <f t="shared" si="8"/>
        <v>760.0000000000008</v>
      </c>
      <c r="E105" s="4">
        <f t="shared" si="9"/>
        <v>292.23613754660755</v>
      </c>
      <c r="F105" s="46">
        <f t="shared" si="7"/>
        <v>-7.9580786405131221E-13</v>
      </c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4</vt:i4>
      </vt:variant>
    </vt:vector>
  </HeadingPairs>
  <TitlesOfParts>
    <vt:vector size="7" baseType="lpstr">
      <vt:lpstr>Liquid Feed</vt:lpstr>
      <vt:lpstr>Vapor Feed</vt:lpstr>
      <vt:lpstr>VLE</vt:lpstr>
      <vt:lpstr>xy Op Lines Liquid</vt:lpstr>
      <vt:lpstr>xy Stair Steps Liquid</vt:lpstr>
      <vt:lpstr>xy Stair Steps Vapor</vt:lpstr>
      <vt:lpstr>xy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alane</cp:lastModifiedBy>
  <cp:lastPrinted>2017-04-03T20:07:38Z</cp:lastPrinted>
  <dcterms:created xsi:type="dcterms:W3CDTF">2012-01-13T18:02:02Z</dcterms:created>
  <dcterms:modified xsi:type="dcterms:W3CDTF">2020-04-06T01:00:44Z</dcterms:modified>
</cp:coreProperties>
</file>