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e\Documents\Posted Spreadsheets\"/>
    </mc:Choice>
  </mc:AlternateContent>
  <xr:revisionPtr revIDLastSave="0" documentId="8_{4C3D50CE-14A5-48B2-BB1B-2DED324386D6}" xr6:coauthVersionLast="44" xr6:coauthVersionMax="44" xr10:uidLastSave="{00000000-0000-0000-0000-000000000000}"/>
  <bookViews>
    <workbookView xWindow="-98" yWindow="-98" windowWidth="24196" windowHeight="13096" tabRatio="845" xr2:uid="{00000000-000D-0000-FFFF-FFFF00000000}"/>
  </bookViews>
  <sheets>
    <sheet name="10-Tray" sheetId="3" r:id="rId1"/>
    <sheet name="Streams" sheetId="24" r:id="rId2"/>
    <sheet name="Op Lines" sheetId="25" r:id="rId3"/>
    <sheet name="Stair Steps" sheetId="17" r:id="rId4"/>
    <sheet name="Flow" sheetId="9" r:id="rId5"/>
    <sheet name="Temp" sheetId="10" r:id="rId6"/>
    <sheet name="Mole" sheetId="11" r:id="rId7"/>
    <sheet name="VLE" sheetId="2" r:id="rId8"/>
    <sheet name="xy Diagram" sheetId="18" r:id="rId9"/>
  </sheets>
  <definedNames>
    <definedName name="solver_adj" localSheetId="0" hidden="1">'10-Tray'!$K$7:$K$18,'10-Tray'!$F$7</definedName>
    <definedName name="solver_adj" localSheetId="7" hidden="1">VLE!$C$5:$C$105</definedName>
    <definedName name="solver_cvg" localSheetId="0" hidden="1">0.0001</definedName>
    <definedName name="solver_cvg" localSheetId="7" hidden="1">0.0001</definedName>
    <definedName name="solver_drv" localSheetId="0" hidden="1">1</definedName>
    <definedName name="solver_drv" localSheetId="7" hidden="1">1</definedName>
    <definedName name="solver_eng" localSheetId="0" hidden="1">1</definedName>
    <definedName name="solver_eng" localSheetId="7" hidden="1">1</definedName>
    <definedName name="solver_est" localSheetId="0" hidden="1">1</definedName>
    <definedName name="solver_est" localSheetId="7" hidden="1">1</definedName>
    <definedName name="solver_itr" localSheetId="0" hidden="1">100</definedName>
    <definedName name="solver_itr" localSheetId="7" hidden="1">2147483647</definedName>
    <definedName name="solver_lhs1" localSheetId="0" hidden="1">'10-Tray'!$N$7:$N$18</definedName>
    <definedName name="solver_lhs1" localSheetId="7" hidden="1">VLE!$F$6:$F$105</definedName>
    <definedName name="solver_lhs10" localSheetId="0" hidden="1">'10-Tray'!$N$9</definedName>
    <definedName name="solver_lhs11" localSheetId="0" hidden="1">'10-Tray'!$N$9</definedName>
    <definedName name="solver_lhs12" localSheetId="0" hidden="1">'10-Tray'!$N$9</definedName>
    <definedName name="solver_lhs13" localSheetId="0" hidden="1">'10-Tray'!$N$9</definedName>
    <definedName name="solver_lhs2" localSheetId="0" hidden="1">'10-Tray'!$N$7:$N$18</definedName>
    <definedName name="solver_lhs3" localSheetId="0" hidden="1">'10-Tray'!$N$9</definedName>
    <definedName name="solver_lhs4" localSheetId="0" hidden="1">'10-Tray'!$N$9</definedName>
    <definedName name="solver_lhs5" localSheetId="0" hidden="1">'10-Tray'!$N$9</definedName>
    <definedName name="solver_lhs6" localSheetId="0" hidden="1">'10-Tray'!$N$9</definedName>
    <definedName name="solver_lhs7" localSheetId="0" hidden="1">'10-Tray'!$N$9</definedName>
    <definedName name="solver_lhs8" localSheetId="0" hidden="1">'10-Tray'!$N$9</definedName>
    <definedName name="solver_lhs9" localSheetId="0" hidden="1">'10-Tray'!$N$9</definedName>
    <definedName name="solver_lin" localSheetId="0" hidden="1">2</definedName>
    <definedName name="solver_mip" localSheetId="0" hidden="1">2147483647</definedName>
    <definedName name="solver_mip" localSheetId="7" hidden="1">2147483647</definedName>
    <definedName name="solver_mni" localSheetId="0" hidden="1">30</definedName>
    <definedName name="solver_mni" localSheetId="7" hidden="1">30</definedName>
    <definedName name="solver_mrt" localSheetId="0" hidden="1">0.075</definedName>
    <definedName name="solver_mrt" localSheetId="7" hidden="1">0.075</definedName>
    <definedName name="solver_msl" localSheetId="0" hidden="1">2</definedName>
    <definedName name="solver_msl" localSheetId="7" hidden="1">2</definedName>
    <definedName name="solver_neg" localSheetId="0" hidden="1">2</definedName>
    <definedName name="solver_neg" localSheetId="7" hidden="1">1</definedName>
    <definedName name="solver_nod" localSheetId="0" hidden="1">2147483647</definedName>
    <definedName name="solver_nod" localSheetId="7" hidden="1">2147483647</definedName>
    <definedName name="solver_num" localSheetId="0" hidden="1">1</definedName>
    <definedName name="solver_num" localSheetId="7" hidden="1">1</definedName>
    <definedName name="solver_nwt" localSheetId="0" hidden="1">1</definedName>
    <definedName name="solver_nwt" localSheetId="7" hidden="1">1</definedName>
    <definedName name="solver_opt" localSheetId="0" hidden="1">'10-Tray'!$H$20</definedName>
    <definedName name="solver_opt" localSheetId="7" hidden="1">VLE!$F$5</definedName>
    <definedName name="solver_pre" localSheetId="0" hidden="1">0.000001</definedName>
    <definedName name="solver_pre" localSheetId="7" hidden="1">0.000001</definedName>
    <definedName name="solver_rbv" localSheetId="0" hidden="1">1</definedName>
    <definedName name="solver_rbv" localSheetId="7" hidden="1">1</definedName>
    <definedName name="solver_rel1" localSheetId="0" hidden="1">2</definedName>
    <definedName name="solver_rel1" localSheetId="7" hidden="1">2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1</definedName>
    <definedName name="solver_rhs1" localSheetId="7" hidden="1">0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13" localSheetId="0" hidden="1">1</definedName>
    <definedName name="solver_rhs2" localSheetId="0" hidden="1">1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1</definedName>
    <definedName name="solver_rlx" localSheetId="7" hidden="1">2</definedName>
    <definedName name="solver_rsd" localSheetId="0" hidden="1">0</definedName>
    <definedName name="solver_rsd" localSheetId="7" hidden="1">0</definedName>
    <definedName name="solver_scl" localSheetId="0" hidden="1">2</definedName>
    <definedName name="solver_scl" localSheetId="7" hidden="1">1</definedName>
    <definedName name="solver_sho" localSheetId="0" hidden="1">2</definedName>
    <definedName name="solver_sho" localSheetId="7" hidden="1">2</definedName>
    <definedName name="solver_ssz" localSheetId="0" hidden="1">100</definedName>
    <definedName name="solver_ssz" localSheetId="7" hidden="1">100</definedName>
    <definedName name="solver_tim" localSheetId="0" hidden="1">100</definedName>
    <definedName name="solver_tim" localSheetId="7" hidden="1">2147483647</definedName>
    <definedName name="solver_tol" localSheetId="0" hidden="1">0.05</definedName>
    <definedName name="solver_tol" localSheetId="7" hidden="1">0.01</definedName>
    <definedName name="solver_typ" localSheetId="0" hidden="1">3</definedName>
    <definedName name="solver_typ" localSheetId="7" hidden="1">3</definedName>
    <definedName name="solver_val" localSheetId="0" hidden="1">0</definedName>
    <definedName name="solver_val" localSheetId="7" hidden="1">0</definedName>
    <definedName name="solver_ver" localSheetId="0" hidden="1">3</definedName>
    <definedName name="solver_ver" localSheetId="7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2" l="1"/>
  <c r="J5" i="2"/>
  <c r="I5" i="2"/>
  <c r="K4" i="2"/>
  <c r="J4" i="2"/>
  <c r="I4" i="2"/>
  <c r="G18" i="3" l="1"/>
  <c r="C30" i="3"/>
  <c r="C29" i="3"/>
  <c r="C32" i="3" l="1"/>
  <c r="C33" i="3"/>
  <c r="D7" i="2"/>
  <c r="B7" i="2" s="1"/>
  <c r="E7" i="2"/>
  <c r="D8" i="2"/>
  <c r="B8" i="2" s="1"/>
  <c r="E8" i="2"/>
  <c r="D9" i="2"/>
  <c r="B9" i="2" s="1"/>
  <c r="E9" i="2"/>
  <c r="D10" i="2"/>
  <c r="B10" i="2" s="1"/>
  <c r="E10" i="2"/>
  <c r="D11" i="2"/>
  <c r="B11" i="2" s="1"/>
  <c r="E11" i="2"/>
  <c r="D12" i="2"/>
  <c r="B12" i="2" s="1"/>
  <c r="E12" i="2"/>
  <c r="D13" i="2"/>
  <c r="B13" i="2" s="1"/>
  <c r="E13" i="2"/>
  <c r="D14" i="2"/>
  <c r="B14" i="2" s="1"/>
  <c r="E14" i="2"/>
  <c r="D15" i="2"/>
  <c r="B15" i="2" s="1"/>
  <c r="E15" i="2"/>
  <c r="D16" i="2"/>
  <c r="B16" i="2" s="1"/>
  <c r="E16" i="2"/>
  <c r="D17" i="2"/>
  <c r="B17" i="2" s="1"/>
  <c r="E17" i="2"/>
  <c r="D18" i="2"/>
  <c r="B18" i="2" s="1"/>
  <c r="E18" i="2"/>
  <c r="D19" i="2"/>
  <c r="B19" i="2" s="1"/>
  <c r="E19" i="2"/>
  <c r="D20" i="2"/>
  <c r="B20" i="2" s="1"/>
  <c r="E20" i="2"/>
  <c r="D21" i="2"/>
  <c r="B21" i="2" s="1"/>
  <c r="E21" i="2"/>
  <c r="D22" i="2"/>
  <c r="B22" i="2" s="1"/>
  <c r="E22" i="2"/>
  <c r="D23" i="2"/>
  <c r="B23" i="2" s="1"/>
  <c r="E23" i="2"/>
  <c r="D24" i="2"/>
  <c r="B24" i="2" s="1"/>
  <c r="E24" i="2"/>
  <c r="D25" i="2"/>
  <c r="B25" i="2" s="1"/>
  <c r="E25" i="2"/>
  <c r="D26" i="2"/>
  <c r="B26" i="2" s="1"/>
  <c r="E26" i="2"/>
  <c r="D27" i="2"/>
  <c r="B27" i="2" s="1"/>
  <c r="E27" i="2"/>
  <c r="D28" i="2"/>
  <c r="B28" i="2" s="1"/>
  <c r="E28" i="2"/>
  <c r="D29" i="2"/>
  <c r="B29" i="2" s="1"/>
  <c r="E29" i="2"/>
  <c r="D30" i="2"/>
  <c r="B30" i="2" s="1"/>
  <c r="E30" i="2"/>
  <c r="D31" i="2"/>
  <c r="B31" i="2" s="1"/>
  <c r="E31" i="2"/>
  <c r="D32" i="2"/>
  <c r="B32" i="2" s="1"/>
  <c r="E32" i="2"/>
  <c r="D33" i="2"/>
  <c r="B33" i="2" s="1"/>
  <c r="E33" i="2"/>
  <c r="D34" i="2"/>
  <c r="B34" i="2" s="1"/>
  <c r="E34" i="2"/>
  <c r="D35" i="2"/>
  <c r="B35" i="2" s="1"/>
  <c r="E35" i="2"/>
  <c r="D36" i="2"/>
  <c r="B36" i="2" s="1"/>
  <c r="E36" i="2"/>
  <c r="D37" i="2"/>
  <c r="B37" i="2" s="1"/>
  <c r="E37" i="2"/>
  <c r="D38" i="2"/>
  <c r="B38" i="2" s="1"/>
  <c r="E38" i="2"/>
  <c r="D39" i="2"/>
  <c r="B39" i="2" s="1"/>
  <c r="E39" i="2"/>
  <c r="D40" i="2"/>
  <c r="B40" i="2" s="1"/>
  <c r="E40" i="2"/>
  <c r="D41" i="2"/>
  <c r="B41" i="2" s="1"/>
  <c r="E41" i="2"/>
  <c r="D42" i="2"/>
  <c r="B42" i="2" s="1"/>
  <c r="E42" i="2"/>
  <c r="D43" i="2"/>
  <c r="B43" i="2" s="1"/>
  <c r="E43" i="2"/>
  <c r="D44" i="2"/>
  <c r="B44" i="2" s="1"/>
  <c r="E44" i="2"/>
  <c r="D45" i="2"/>
  <c r="B45" i="2" s="1"/>
  <c r="E45" i="2"/>
  <c r="D46" i="2"/>
  <c r="B46" i="2" s="1"/>
  <c r="E46" i="2"/>
  <c r="D47" i="2"/>
  <c r="B47" i="2" s="1"/>
  <c r="E47" i="2"/>
  <c r="D48" i="2"/>
  <c r="B48" i="2" s="1"/>
  <c r="E48" i="2"/>
  <c r="D49" i="2"/>
  <c r="B49" i="2" s="1"/>
  <c r="E49" i="2"/>
  <c r="D50" i="2"/>
  <c r="B50" i="2" s="1"/>
  <c r="E50" i="2"/>
  <c r="D51" i="2"/>
  <c r="B51" i="2" s="1"/>
  <c r="E51" i="2"/>
  <c r="D52" i="2"/>
  <c r="B52" i="2" s="1"/>
  <c r="E52" i="2"/>
  <c r="D53" i="2"/>
  <c r="B53" i="2" s="1"/>
  <c r="E53" i="2"/>
  <c r="D54" i="2"/>
  <c r="B54" i="2" s="1"/>
  <c r="E54" i="2"/>
  <c r="D55" i="2"/>
  <c r="B55" i="2" s="1"/>
  <c r="E55" i="2"/>
  <c r="D56" i="2"/>
  <c r="B56" i="2" s="1"/>
  <c r="E56" i="2"/>
  <c r="D57" i="2"/>
  <c r="B57" i="2" s="1"/>
  <c r="E57" i="2"/>
  <c r="D58" i="2"/>
  <c r="B58" i="2" s="1"/>
  <c r="E58" i="2"/>
  <c r="D59" i="2"/>
  <c r="B59" i="2" s="1"/>
  <c r="E59" i="2"/>
  <c r="D60" i="2"/>
  <c r="B60" i="2" s="1"/>
  <c r="E60" i="2"/>
  <c r="D61" i="2"/>
  <c r="B61" i="2" s="1"/>
  <c r="E61" i="2"/>
  <c r="D62" i="2"/>
  <c r="B62" i="2" s="1"/>
  <c r="E62" i="2"/>
  <c r="D63" i="2"/>
  <c r="B63" i="2" s="1"/>
  <c r="E63" i="2"/>
  <c r="D64" i="2"/>
  <c r="B64" i="2" s="1"/>
  <c r="E64" i="2"/>
  <c r="D65" i="2"/>
  <c r="B65" i="2" s="1"/>
  <c r="E65" i="2"/>
  <c r="D66" i="2"/>
  <c r="B66" i="2" s="1"/>
  <c r="E66" i="2"/>
  <c r="D67" i="2"/>
  <c r="B67" i="2" s="1"/>
  <c r="E67" i="2"/>
  <c r="D68" i="2"/>
  <c r="B68" i="2" s="1"/>
  <c r="E68" i="2"/>
  <c r="D69" i="2"/>
  <c r="B69" i="2" s="1"/>
  <c r="E69" i="2"/>
  <c r="D70" i="2"/>
  <c r="B70" i="2" s="1"/>
  <c r="E70" i="2"/>
  <c r="D71" i="2"/>
  <c r="B71" i="2" s="1"/>
  <c r="E71" i="2"/>
  <c r="D72" i="2"/>
  <c r="B72" i="2" s="1"/>
  <c r="E72" i="2"/>
  <c r="D73" i="2"/>
  <c r="B73" i="2" s="1"/>
  <c r="E73" i="2"/>
  <c r="D74" i="2"/>
  <c r="B74" i="2" s="1"/>
  <c r="E74" i="2"/>
  <c r="D75" i="2"/>
  <c r="B75" i="2" s="1"/>
  <c r="E75" i="2"/>
  <c r="D76" i="2"/>
  <c r="B76" i="2" s="1"/>
  <c r="E76" i="2"/>
  <c r="D77" i="2"/>
  <c r="B77" i="2" s="1"/>
  <c r="E77" i="2"/>
  <c r="D78" i="2"/>
  <c r="B78" i="2" s="1"/>
  <c r="E78" i="2"/>
  <c r="D79" i="2"/>
  <c r="B79" i="2" s="1"/>
  <c r="E79" i="2"/>
  <c r="D80" i="2"/>
  <c r="B80" i="2" s="1"/>
  <c r="E80" i="2"/>
  <c r="D81" i="2"/>
  <c r="B81" i="2" s="1"/>
  <c r="E81" i="2"/>
  <c r="D82" i="2"/>
  <c r="B82" i="2" s="1"/>
  <c r="E82" i="2"/>
  <c r="D83" i="2"/>
  <c r="B83" i="2" s="1"/>
  <c r="E83" i="2"/>
  <c r="D84" i="2"/>
  <c r="B84" i="2" s="1"/>
  <c r="E84" i="2"/>
  <c r="D85" i="2"/>
  <c r="B85" i="2" s="1"/>
  <c r="E85" i="2"/>
  <c r="D86" i="2"/>
  <c r="B86" i="2" s="1"/>
  <c r="E86" i="2"/>
  <c r="D87" i="2"/>
  <c r="B87" i="2" s="1"/>
  <c r="E87" i="2"/>
  <c r="D88" i="2"/>
  <c r="B88" i="2" s="1"/>
  <c r="E88" i="2"/>
  <c r="D89" i="2"/>
  <c r="B89" i="2" s="1"/>
  <c r="E89" i="2"/>
  <c r="D90" i="2"/>
  <c r="B90" i="2" s="1"/>
  <c r="E90" i="2"/>
  <c r="D91" i="2"/>
  <c r="B91" i="2" s="1"/>
  <c r="E91" i="2"/>
  <c r="D92" i="2"/>
  <c r="B92" i="2" s="1"/>
  <c r="E92" i="2"/>
  <c r="D93" i="2"/>
  <c r="B93" i="2" s="1"/>
  <c r="E93" i="2"/>
  <c r="D94" i="2"/>
  <c r="B94" i="2" s="1"/>
  <c r="E94" i="2"/>
  <c r="D95" i="2"/>
  <c r="B95" i="2" s="1"/>
  <c r="E95" i="2"/>
  <c r="D96" i="2"/>
  <c r="B96" i="2" s="1"/>
  <c r="E96" i="2"/>
  <c r="D97" i="2"/>
  <c r="B97" i="2" s="1"/>
  <c r="E97" i="2"/>
  <c r="D98" i="2"/>
  <c r="B98" i="2" s="1"/>
  <c r="E98" i="2"/>
  <c r="D99" i="2"/>
  <c r="B99" i="2" s="1"/>
  <c r="E99" i="2"/>
  <c r="D100" i="2"/>
  <c r="B100" i="2" s="1"/>
  <c r="E100" i="2"/>
  <c r="D101" i="2"/>
  <c r="B101" i="2" s="1"/>
  <c r="E101" i="2"/>
  <c r="D102" i="2"/>
  <c r="B102" i="2" s="1"/>
  <c r="E102" i="2"/>
  <c r="D103" i="2"/>
  <c r="B103" i="2" s="1"/>
  <c r="E103" i="2"/>
  <c r="D104" i="2"/>
  <c r="B104" i="2" s="1"/>
  <c r="E104" i="2"/>
  <c r="D105" i="2"/>
  <c r="B105" i="2" s="1"/>
  <c r="E105" i="2"/>
  <c r="D6" i="2"/>
  <c r="B6" i="2" s="1"/>
  <c r="E6" i="2"/>
  <c r="E5" i="2"/>
  <c r="D5" i="2"/>
  <c r="B5" i="2" s="1"/>
  <c r="F10" i="2" l="1"/>
  <c r="F40" i="2"/>
  <c r="F97" i="2"/>
  <c r="F95" i="2"/>
  <c r="F71" i="2"/>
  <c r="F47" i="2"/>
  <c r="F35" i="2"/>
  <c r="F31" i="2"/>
  <c r="F23" i="2"/>
  <c r="F11" i="2"/>
  <c r="F7" i="2"/>
  <c r="F64" i="2"/>
  <c r="F55" i="2"/>
  <c r="F19" i="2"/>
  <c r="F43" i="2"/>
  <c r="F6" i="2"/>
  <c r="F104" i="2"/>
  <c r="F56" i="2"/>
  <c r="F52" i="2"/>
  <c r="F44" i="2"/>
  <c r="F92" i="2"/>
  <c r="F80" i="2"/>
  <c r="F68" i="2"/>
  <c r="F105" i="2"/>
  <c r="F57" i="2"/>
  <c r="F96" i="2"/>
  <c r="F72" i="2"/>
  <c r="F48" i="2"/>
  <c r="F88" i="2"/>
  <c r="F100" i="2"/>
  <c r="F103" i="2"/>
  <c r="F63" i="2"/>
  <c r="F39" i="2"/>
  <c r="F27" i="2"/>
  <c r="F15" i="2"/>
  <c r="F98" i="2"/>
  <c r="F86" i="2"/>
  <c r="F62" i="2"/>
  <c r="F50" i="2"/>
  <c r="F84" i="2"/>
  <c r="F102" i="2"/>
  <c r="F90" i="2"/>
  <c r="F78" i="2"/>
  <c r="F66" i="2"/>
  <c r="F42" i="2"/>
  <c r="F94" i="2"/>
  <c r="F46" i="2"/>
  <c r="F51" i="2"/>
  <c r="F60" i="2"/>
  <c r="F67" i="2"/>
  <c r="F76" i="2"/>
  <c r="F101" i="2"/>
  <c r="F8" i="2"/>
  <c r="F12" i="2"/>
  <c r="F16" i="2"/>
  <c r="F20" i="2"/>
  <c r="F24" i="2"/>
  <c r="F28" i="2"/>
  <c r="F32" i="2"/>
  <c r="F36" i="2"/>
  <c r="F54" i="2"/>
  <c r="F61" i="2"/>
  <c r="F70" i="2"/>
  <c r="F82" i="2"/>
  <c r="F99" i="2"/>
  <c r="F9" i="2"/>
  <c r="F13" i="2"/>
  <c r="F17" i="2"/>
  <c r="F21" i="2"/>
  <c r="F25" i="2"/>
  <c r="F29" i="2"/>
  <c r="F33" i="2"/>
  <c r="F37" i="2"/>
  <c r="F41" i="2"/>
  <c r="F45" i="2"/>
  <c r="F49" i="2"/>
  <c r="F58" i="2"/>
  <c r="F65" i="2"/>
  <c r="F74" i="2"/>
  <c r="F59" i="2"/>
  <c r="F14" i="2"/>
  <c r="F18" i="2"/>
  <c r="F22" i="2"/>
  <c r="F26" i="2"/>
  <c r="F30" i="2"/>
  <c r="F34" i="2"/>
  <c r="F38" i="2"/>
  <c r="F53" i="2"/>
  <c r="F69" i="2"/>
  <c r="F73" i="2"/>
  <c r="F75" i="2"/>
  <c r="F77" i="2"/>
  <c r="F79" i="2"/>
  <c r="F81" i="2"/>
  <c r="F83" i="2"/>
  <c r="F85" i="2"/>
  <c r="F87" i="2"/>
  <c r="F89" i="2"/>
  <c r="F91" i="2"/>
  <c r="F93" i="2"/>
  <c r="F5" i="2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H7" i="3"/>
  <c r="E30" i="3" s="1"/>
  <c r="L7" i="3"/>
  <c r="M7" i="3"/>
  <c r="D8" i="3"/>
  <c r="J8" i="3"/>
  <c r="F30" i="3" s="1"/>
  <c r="L8" i="3"/>
  <c r="M8" i="3"/>
  <c r="D9" i="3"/>
  <c r="L9" i="3"/>
  <c r="M9" i="3"/>
  <c r="D10" i="3"/>
  <c r="L10" i="3"/>
  <c r="M10" i="3"/>
  <c r="D11" i="3"/>
  <c r="L11" i="3"/>
  <c r="M11" i="3"/>
  <c r="D12" i="3"/>
  <c r="L12" i="3"/>
  <c r="M12" i="3"/>
  <c r="D13" i="3"/>
  <c r="L13" i="3"/>
  <c r="M13" i="3"/>
  <c r="D14" i="3"/>
  <c r="L14" i="3"/>
  <c r="M14" i="3"/>
  <c r="D15" i="3"/>
  <c r="L15" i="3"/>
  <c r="M15" i="3"/>
  <c r="D16" i="3"/>
  <c r="L16" i="3"/>
  <c r="M16" i="3"/>
  <c r="D17" i="3"/>
  <c r="L17" i="3"/>
  <c r="M17" i="3"/>
  <c r="L18" i="3"/>
  <c r="M18" i="3"/>
  <c r="L30" i="3"/>
  <c r="L31" i="3"/>
  <c r="L32" i="3"/>
  <c r="L33" i="3"/>
  <c r="L34" i="3"/>
  <c r="L35" i="3"/>
  <c r="L36" i="3"/>
  <c r="L37" i="3"/>
  <c r="L38" i="3"/>
  <c r="L39" i="3"/>
  <c r="L40" i="3"/>
  <c r="L41" i="3"/>
  <c r="I8" i="3" l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H8" i="3"/>
  <c r="E31" i="3" s="1"/>
  <c r="N8" i="3"/>
  <c r="F31" i="3"/>
  <c r="N7" i="3"/>
  <c r="I30" i="3"/>
  <c r="E32" i="3" l="1"/>
  <c r="I31" i="3"/>
  <c r="I32" i="3" l="1"/>
  <c r="I33" i="3" l="1"/>
  <c r="I34" i="3"/>
  <c r="I35" i="3" l="1"/>
  <c r="I36" i="3" l="1"/>
  <c r="I37" i="3" l="1"/>
  <c r="I38" i="3" l="1"/>
  <c r="I39" i="3" l="1"/>
  <c r="I40" i="3" l="1"/>
  <c r="I41" i="3"/>
  <c r="H19" i="3"/>
  <c r="F52" i="3" s="1"/>
  <c r="J31" i="3"/>
  <c r="J34" i="3"/>
  <c r="J9" i="3"/>
  <c r="N9" i="3" s="1"/>
  <c r="J32" i="3"/>
  <c r="J33" i="3"/>
  <c r="J35" i="3" l="1"/>
  <c r="H9" i="3"/>
  <c r="F33" i="3"/>
  <c r="F32" i="3"/>
  <c r="E34" i="3" l="1"/>
  <c r="E33" i="3"/>
  <c r="J36" i="3"/>
  <c r="J10" i="3"/>
  <c r="N10" i="3" l="1"/>
  <c r="F34" i="3"/>
  <c r="F35" i="3"/>
  <c r="H10" i="3"/>
  <c r="J11" i="3" s="1"/>
  <c r="J37" i="3"/>
  <c r="H11" i="3" l="1"/>
  <c r="J12" i="3" s="1"/>
  <c r="N11" i="3"/>
  <c r="F36" i="3"/>
  <c r="F37" i="3"/>
  <c r="E35" i="3"/>
  <c r="E36" i="3"/>
  <c r="J38" i="3"/>
  <c r="N12" i="3" l="1"/>
  <c r="F39" i="3"/>
  <c r="F38" i="3"/>
  <c r="H12" i="3"/>
  <c r="J13" i="3" s="1"/>
  <c r="J39" i="3"/>
  <c r="E38" i="3"/>
  <c r="E37" i="3"/>
  <c r="F40" i="3" l="1"/>
  <c r="N13" i="3"/>
  <c r="H13" i="3"/>
  <c r="J14" i="3" s="1"/>
  <c r="F41" i="3"/>
  <c r="J40" i="3"/>
  <c r="E39" i="3"/>
  <c r="E40" i="3"/>
  <c r="J41" i="3" l="1"/>
  <c r="I3" i="3"/>
  <c r="C35" i="3" s="1"/>
  <c r="N14" i="3"/>
  <c r="F43" i="3"/>
  <c r="F42" i="3"/>
  <c r="H14" i="3"/>
  <c r="J15" i="3" s="1"/>
  <c r="E41" i="3"/>
  <c r="E42" i="3"/>
  <c r="E44" i="3" l="1"/>
  <c r="E43" i="3"/>
  <c r="F44" i="3"/>
  <c r="F45" i="3"/>
  <c r="N15" i="3"/>
  <c r="H15" i="3"/>
  <c r="E45" i="3" l="1"/>
  <c r="E46" i="3"/>
  <c r="J16" i="3"/>
  <c r="N16" i="3" l="1"/>
  <c r="F47" i="3"/>
  <c r="F46" i="3"/>
  <c r="H16" i="3"/>
  <c r="J17" i="3" s="1"/>
  <c r="F48" i="3" l="1"/>
  <c r="H17" i="3"/>
  <c r="J18" i="3" s="1"/>
  <c r="N17" i="3"/>
  <c r="F49" i="3"/>
  <c r="E48" i="3"/>
  <c r="E47" i="3"/>
  <c r="N18" i="3" l="1"/>
  <c r="F51" i="3"/>
  <c r="H18" i="3"/>
  <c r="F50" i="3"/>
  <c r="E49" i="3"/>
  <c r="E50" i="3"/>
  <c r="C36" i="3" l="1"/>
  <c r="E52" i="3"/>
  <c r="E51" i="3"/>
  <c r="H20" i="3"/>
  <c r="C39" i="3" l="1"/>
  <c r="C38" i="3"/>
</calcChain>
</file>

<file path=xl/sharedStrings.xml><?xml version="1.0" encoding="utf-8"?>
<sst xmlns="http://schemas.openxmlformats.org/spreadsheetml/2006/main" count="137" uniqueCount="90">
  <si>
    <t>12</t>
  </si>
  <si>
    <t>Stage</t>
  </si>
  <si>
    <t>Profiles</t>
  </si>
  <si>
    <t>x</t>
  </si>
  <si>
    <t>y</t>
  </si>
  <si>
    <t>Antoine Constants</t>
  </si>
  <si>
    <t>Benzene</t>
  </si>
  <si>
    <t>Toluene</t>
  </si>
  <si>
    <t>A</t>
  </si>
  <si>
    <t>B</t>
  </si>
  <si>
    <t>C</t>
  </si>
  <si>
    <t>BP</t>
  </si>
  <si>
    <t>T</t>
  </si>
  <si>
    <t>Total Cond</t>
    <phoneticPr fontId="1" type="noConversion"/>
  </si>
  <si>
    <t>Reboiler</t>
    <phoneticPr fontId="1" type="noConversion"/>
  </si>
  <si>
    <t>R =</t>
    <phoneticPr fontId="1" type="noConversion"/>
  </si>
  <si>
    <t>P (mm Hg) =</t>
    <phoneticPr fontId="1" type="noConversion"/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</si>
  <si>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</si>
  <si>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</si>
  <si>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</si>
  <si>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</si>
  <si>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</si>
  <si>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</si>
  <si>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</si>
  <si>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</si>
  <si>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</si>
  <si>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</si>
  <si>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</si>
  <si>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</si>
  <si>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BP/DP</t>
  </si>
  <si>
    <t>McCabe-Thiele</t>
  </si>
  <si>
    <t>F (mol)</t>
  </si>
  <si>
    <t>z (mol B/mol)</t>
  </si>
  <si>
    <t>Fz (mol B)</t>
  </si>
  <si>
    <t>D (mol)</t>
  </si>
  <si>
    <t>L (mol)</t>
  </si>
  <si>
    <t>x (mol B/mol)</t>
  </si>
  <si>
    <t>V (mol)</t>
  </si>
  <si>
    <t>y (mol B/mol)</t>
  </si>
  <si>
    <t>Instructions:</t>
  </si>
  <si>
    <t>1) Select the pressure. Most examples are for 1 atm = 760 mm Hg.</t>
  </si>
  <si>
    <t>2) Run Solver to make the BP criteria equal to zero. The cell contains</t>
  </si>
  <si>
    <r>
      <t xml:space="preserve">    P -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-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(1-x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).</t>
    </r>
  </si>
  <si>
    <t>3) The following are set and don't need to be changed:</t>
  </si>
  <si>
    <t xml:space="preserve">    x is set from 0 to 1 by 0.01.</t>
  </si>
  <si>
    <r>
      <t xml:space="preserve">    y =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/P</t>
    </r>
  </si>
  <si>
    <t xml:space="preserve">    T is found by iteration of BP</t>
  </si>
  <si>
    <r>
      <t xml:space="preserve">   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and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are the partial pressures at T using Antoine's Eq.</t>
    </r>
  </si>
  <si>
    <t>Benzene-Toluene VLE</t>
  </si>
  <si>
    <t>P (mm Hg) =</t>
  </si>
  <si>
    <t xml:space="preserve">T </t>
  </si>
  <si>
    <r>
      <t>p</t>
    </r>
    <r>
      <rPr>
        <vertAlign val="subscript"/>
        <sz val="16"/>
        <rFont val="Verdana"/>
        <family val="2"/>
      </rPr>
      <t>B</t>
    </r>
  </si>
  <si>
    <r>
      <t>p</t>
    </r>
    <r>
      <rPr>
        <vertAlign val="subscript"/>
        <sz val="16"/>
        <rFont val="Verdana"/>
        <family val="2"/>
      </rPr>
      <t>T</t>
    </r>
  </si>
  <si>
    <t>(mol B/mol)</t>
  </si>
  <si>
    <r>
      <t>(</t>
    </r>
    <r>
      <rPr>
        <vertAlign val="superscript"/>
        <sz val="16"/>
        <rFont val="Verdana"/>
        <family val="2"/>
      </rPr>
      <t>o</t>
    </r>
    <r>
      <rPr>
        <sz val="16"/>
        <rFont val="Verdana"/>
        <family val="2"/>
      </rPr>
      <t>C)</t>
    </r>
  </si>
  <si>
    <t>(mm Hg)</t>
  </si>
  <si>
    <t xml:space="preserve">Instructions: </t>
  </si>
  <si>
    <t>4) If you change the pressure, don't forget to change the pressure on the VLE diagrams.</t>
  </si>
  <si>
    <t>4) If you change pressure, you will need to adjust T axis on TXY VLE.</t>
  </si>
  <si>
    <r>
      <t>x</t>
    </r>
    <r>
      <rPr>
        <vertAlign val="subscript"/>
        <sz val="16"/>
        <rFont val="Calibri"/>
        <family val="2"/>
        <scheme val="minor"/>
      </rPr>
      <t xml:space="preserve">D </t>
    </r>
    <r>
      <rPr>
        <sz val="16"/>
        <rFont val="Calibri"/>
        <family val="2"/>
        <scheme val="minor"/>
      </rPr>
      <t>(mol B/mol)</t>
    </r>
  </si>
  <si>
    <r>
      <t>T (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C)</t>
    </r>
  </si>
  <si>
    <r>
      <t>K</t>
    </r>
    <r>
      <rPr>
        <vertAlign val="subscript"/>
        <sz val="16"/>
        <rFont val="Calibri"/>
        <family val="2"/>
        <scheme val="minor"/>
      </rPr>
      <t>B</t>
    </r>
  </si>
  <si>
    <r>
      <t>K</t>
    </r>
    <r>
      <rPr>
        <vertAlign val="subscript"/>
        <sz val="16"/>
        <rFont val="Calibri"/>
        <family val="2"/>
        <scheme val="minor"/>
      </rPr>
      <t>T</t>
    </r>
  </si>
  <si>
    <r>
      <t>X</t>
    </r>
    <r>
      <rPr>
        <vertAlign val="subscript"/>
        <sz val="16"/>
        <rFont val="Calibri"/>
        <family val="2"/>
        <scheme val="minor"/>
      </rPr>
      <t>R</t>
    </r>
    <r>
      <rPr>
        <sz val="16"/>
        <rFont val="Calibri"/>
        <family val="2"/>
        <scheme val="minor"/>
      </rPr>
      <t xml:space="preserve"> by Overall Mol Bal</t>
    </r>
  </si>
  <si>
    <r>
      <t>2) Set R (B3), x</t>
    </r>
    <r>
      <rPr>
        <vertAlign val="subscript"/>
        <sz val="16"/>
        <rFont val="Calibri"/>
        <family val="2"/>
        <scheme val="minor"/>
      </rPr>
      <t>D</t>
    </r>
    <r>
      <rPr>
        <sz val="16"/>
        <rFont val="Calibri"/>
        <family val="2"/>
        <scheme val="minor"/>
      </rPr>
      <t xml:space="preserve"> (F7), P (B4) and/or D (E7) according to specifications and let one of them be a variable (that "something else").</t>
    </r>
  </si>
  <si>
    <r>
      <t>45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 xml:space="preserve"> Line</t>
    </r>
  </si>
  <si>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=</t>
    </r>
  </si>
  <si>
    <r>
      <t xml:space="preserve">1) Use Solver to set BP/DP Criteria (Column N) to 1.000 and </t>
    </r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to 0 by changing T (Column K) and something else.</t>
    </r>
  </si>
  <si>
    <t>Operating Lines</t>
  </si>
  <si>
    <t>TOL</t>
  </si>
  <si>
    <t>Slope =</t>
  </si>
  <si>
    <t>Intercept =</t>
  </si>
  <si>
    <t>BOL</t>
  </si>
  <si>
    <r>
      <t>R</t>
    </r>
    <r>
      <rPr>
        <vertAlign val="subscript"/>
        <sz val="16"/>
        <rFont val="Calibri"/>
        <family val="2"/>
        <scheme val="minor"/>
      </rPr>
      <t>B</t>
    </r>
    <r>
      <rPr>
        <sz val="16"/>
        <rFont val="Calibri"/>
        <family val="2"/>
        <scheme val="minor"/>
      </rPr>
      <t xml:space="preserve"> =</t>
    </r>
  </si>
  <si>
    <t>% liquid =</t>
  </si>
  <si>
    <t>Imported from 10-Tray</t>
  </si>
  <si>
    <t>Lewis Method (Benzene-Toluene)</t>
  </si>
  <si>
    <t>Specified</t>
  </si>
  <si>
    <t>Objectives</t>
  </si>
  <si>
    <t>Iterated</t>
  </si>
  <si>
    <t>Calculated</t>
  </si>
  <si>
    <t>(Note: Can not handle % = 0)</t>
  </si>
  <si>
    <t>3) F and Z can be applied to any stage. % liquid can be specified. (But won't work with % liquid = 0.)</t>
  </si>
  <si>
    <t>What's this?</t>
  </si>
  <si>
    <t xml:space="preserve">Note: The way I wrote this, L and V share both the EMO and </t>
  </si>
  <si>
    <t>total mole balance.</t>
  </si>
  <si>
    <r>
      <t>L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= Overall mole balance for stage i. L</t>
    </r>
    <r>
      <rPr>
        <vertAlign val="subscript"/>
        <sz val="16"/>
        <rFont val="Calibri"/>
        <family val="2"/>
        <scheme val="minor"/>
      </rPr>
      <t>i-1</t>
    </r>
    <r>
      <rPr>
        <sz val="16"/>
        <rFont val="Calibri"/>
        <family val="2"/>
        <scheme val="minor"/>
      </rPr>
      <t xml:space="preserve"> plus liqud feed, B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x L</t>
    </r>
    <r>
      <rPr>
        <vertAlign val="subscript"/>
        <sz val="16"/>
        <rFont val="Calibri"/>
        <family val="2"/>
        <scheme val="minor"/>
      </rPr>
      <t>3</t>
    </r>
    <r>
      <rPr>
        <sz val="16"/>
        <rFont val="Calibri"/>
        <family val="2"/>
        <scheme val="minor"/>
      </rPr>
      <t>.</t>
    </r>
  </si>
  <si>
    <r>
      <t>x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= equilibrium or y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>/K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>.</t>
    </r>
  </si>
  <si>
    <r>
      <t>V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= EMO. V</t>
    </r>
    <r>
      <rPr>
        <vertAlign val="subscript"/>
        <sz val="16"/>
        <rFont val="Calibri"/>
        <family val="2"/>
        <scheme val="minor"/>
      </rPr>
      <t>i+1</t>
    </r>
    <r>
      <rPr>
        <sz val="16"/>
        <rFont val="Calibri"/>
        <family val="2"/>
        <scheme val="minor"/>
      </rPr>
      <t xml:space="preserve"> plus vapor feed, B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x (1-L</t>
    </r>
    <r>
      <rPr>
        <vertAlign val="subscript"/>
        <sz val="16"/>
        <rFont val="Calibri"/>
        <family val="2"/>
        <scheme val="minor"/>
      </rPr>
      <t>3</t>
    </r>
    <r>
      <rPr>
        <sz val="16"/>
        <rFont val="Calibri"/>
        <family val="2"/>
        <scheme val="minor"/>
      </rPr>
      <t>).</t>
    </r>
  </si>
  <si>
    <r>
      <t>y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= B mole balance around stage above. y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= (L</t>
    </r>
    <r>
      <rPr>
        <vertAlign val="subscript"/>
        <sz val="16"/>
        <rFont val="Calibri"/>
        <family val="2"/>
        <scheme val="minor"/>
      </rPr>
      <t>i-1</t>
    </r>
    <r>
      <rPr>
        <sz val="16"/>
        <rFont val="Calibri"/>
        <family val="2"/>
        <scheme val="minor"/>
      </rPr>
      <t xml:space="preserve"> x</t>
    </r>
    <r>
      <rPr>
        <vertAlign val="subscript"/>
        <sz val="16"/>
        <rFont val="Calibri"/>
        <family val="2"/>
        <scheme val="minor"/>
      </rPr>
      <t>i-1</t>
    </r>
    <r>
      <rPr>
        <sz val="16"/>
        <rFont val="Calibri"/>
        <family val="2"/>
        <scheme val="minor"/>
      </rPr>
      <t xml:space="preserve"> + V</t>
    </r>
    <r>
      <rPr>
        <vertAlign val="subscript"/>
        <sz val="16"/>
        <rFont val="Calibri"/>
        <family val="2"/>
        <scheme val="minor"/>
      </rPr>
      <t>i-1</t>
    </r>
    <r>
      <rPr>
        <sz val="16"/>
        <rFont val="Calibri"/>
        <family val="2"/>
        <scheme val="minor"/>
      </rPr>
      <t xml:space="preserve"> y</t>
    </r>
    <r>
      <rPr>
        <vertAlign val="subscript"/>
        <sz val="16"/>
        <rFont val="Calibri"/>
        <family val="2"/>
        <scheme val="minor"/>
      </rPr>
      <t>i-1</t>
    </r>
    <r>
      <rPr>
        <sz val="16"/>
        <rFont val="Calibri"/>
        <family val="2"/>
        <scheme val="minor"/>
      </rPr>
      <t xml:space="preserve"> - L</t>
    </r>
    <r>
      <rPr>
        <vertAlign val="subscript"/>
        <sz val="16"/>
        <rFont val="Calibri"/>
        <family val="2"/>
        <scheme val="minor"/>
      </rPr>
      <t>i-2</t>
    </r>
    <r>
      <rPr>
        <sz val="16"/>
        <rFont val="Calibri"/>
        <family val="2"/>
        <scheme val="minor"/>
      </rPr>
      <t xml:space="preserve"> x</t>
    </r>
    <r>
      <rPr>
        <vertAlign val="subscript"/>
        <sz val="16"/>
        <rFont val="Calibri"/>
        <family val="2"/>
        <scheme val="minor"/>
      </rPr>
      <t>i-2</t>
    </r>
    <r>
      <rPr>
        <sz val="16"/>
        <rFont val="Calibri"/>
        <family val="2"/>
        <scheme val="minor"/>
      </rPr>
      <t xml:space="preserve"> - F</t>
    </r>
    <r>
      <rPr>
        <vertAlign val="subscript"/>
        <sz val="16"/>
        <rFont val="Calibri"/>
        <family val="2"/>
        <scheme val="minor"/>
      </rPr>
      <t>I-1</t>
    </r>
    <r>
      <rPr>
        <sz val="16"/>
        <rFont val="Calibri"/>
        <family val="2"/>
        <scheme val="minor"/>
      </rPr>
      <t xml:space="preserve"> z</t>
    </r>
    <r>
      <rPr>
        <vertAlign val="subscript"/>
        <sz val="16"/>
        <rFont val="Calibri"/>
        <family val="2"/>
        <scheme val="minor"/>
      </rPr>
      <t>i-1</t>
    </r>
    <r>
      <rPr>
        <sz val="16"/>
        <rFont val="Calibri"/>
        <family val="2"/>
        <scheme val="minor"/>
      </rPr>
      <t>)/V</t>
    </r>
    <r>
      <rPr>
        <vertAlign val="sub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</si>
</sst>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13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vertAlign val="subscript"/>
      <sz val="16"/>
      <name val="Verdana"/>
      <family val="2"/>
    </font>
    <font>
      <vertAlign val="superscript"/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6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/>
      <bottom style="thick">
        <color theme="5" tint="-0.499984740745262"/>
      </bottom>
      <diagonal/>
    </border>
    <border>
      <left style="thick">
        <color rgb="FFCC9900"/>
      </left>
      <right/>
      <top style="thick">
        <color rgb="FFCC9900"/>
      </top>
      <bottom/>
      <diagonal/>
    </border>
    <border>
      <left/>
      <right style="thick">
        <color rgb="FFCC9900"/>
      </right>
      <top style="thick">
        <color rgb="FFCC9900"/>
      </top>
      <bottom/>
      <diagonal/>
    </border>
    <border>
      <left style="thick">
        <color rgb="FFCC9900"/>
      </left>
      <right/>
      <top/>
      <bottom/>
      <diagonal/>
    </border>
    <border>
      <left/>
      <right style="thick">
        <color rgb="FFCC9900"/>
      </right>
      <top/>
      <bottom/>
      <diagonal/>
    </border>
    <border>
      <left style="thick">
        <color rgb="FFCC9900"/>
      </left>
      <right/>
      <top/>
      <bottom style="thick">
        <color rgb="FFCC9900"/>
      </bottom>
      <diagonal/>
    </border>
    <border>
      <left/>
      <right style="thick">
        <color rgb="FFCC9900"/>
      </right>
      <top/>
      <bottom style="thick">
        <color rgb="FFCC9900"/>
      </bottom>
      <diagonal/>
    </border>
    <border>
      <left style="thick">
        <color rgb="FFCC9900"/>
      </left>
      <right style="thick">
        <color rgb="FFCC9900"/>
      </right>
      <top/>
      <bottom style="thick">
        <color rgb="FFCC9900"/>
      </bottom>
      <diagonal/>
    </border>
    <border>
      <left/>
      <right/>
      <top style="thick">
        <color rgb="FFCC9900"/>
      </top>
      <bottom/>
      <diagonal/>
    </border>
    <border>
      <left/>
      <right/>
      <top/>
      <bottom style="thick">
        <color rgb="FFCC99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theme="4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9" tint="-0.499984740745262"/>
      </top>
      <bottom style="thick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5" fillId="0" borderId="0" xfId="0" applyFont="1"/>
    <xf numFmtId="0" fontId="5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0" xfId="0" applyFont="1" applyFill="1" applyBorder="1"/>
    <xf numFmtId="0" fontId="2" fillId="3" borderId="9" xfId="0" applyFont="1" applyFill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6" fillId="0" borderId="0" xfId="0" applyFont="1"/>
    <xf numFmtId="0" fontId="2" fillId="3" borderId="7" xfId="0" applyFont="1" applyFill="1" applyBorder="1"/>
    <xf numFmtId="0" fontId="2" fillId="3" borderId="10" xfId="0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3" xfId="0" applyFont="1" applyFill="1" applyBorder="1" applyAlignment="1">
      <alignment horizontal="left"/>
    </xf>
    <xf numFmtId="0" fontId="8" fillId="3" borderId="6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7" xfId="0" applyFont="1" applyFill="1" applyBorder="1"/>
    <xf numFmtId="0" fontId="8" fillId="0" borderId="0" xfId="0" applyFont="1" applyAlignment="1">
      <alignment horizontal="right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/>
    <xf numFmtId="0" fontId="8" fillId="3" borderId="10" xfId="0" applyFont="1" applyFill="1" applyBorder="1"/>
    <xf numFmtId="0" fontId="8" fillId="3" borderId="5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8" fillId="3" borderId="0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166" fontId="8" fillId="3" borderId="9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left"/>
    </xf>
    <xf numFmtId="165" fontId="8" fillId="3" borderId="7" xfId="0" applyNumberFormat="1" applyFont="1" applyFill="1" applyBorder="1" applyAlignment="1">
      <alignment horizontal="left"/>
    </xf>
    <xf numFmtId="0" fontId="8" fillId="2" borderId="11" xfId="0" applyFont="1" applyFill="1" applyBorder="1" applyAlignment="1">
      <alignment horizontal="right"/>
    </xf>
    <xf numFmtId="166" fontId="8" fillId="2" borderId="12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7" fontId="2" fillId="3" borderId="9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66" fontId="8" fillId="5" borderId="19" xfId="0" applyNumberFormat="1" applyFont="1" applyFill="1" applyBorder="1" applyAlignment="1">
      <alignment horizontal="left"/>
    </xf>
    <xf numFmtId="0" fontId="8" fillId="5" borderId="21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right"/>
    </xf>
    <xf numFmtId="166" fontId="8" fillId="5" borderId="25" xfId="0" applyNumberFormat="1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8" fillId="5" borderId="2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right"/>
    </xf>
    <xf numFmtId="165" fontId="8" fillId="6" borderId="26" xfId="0" applyNumberFormat="1" applyFont="1" applyFill="1" applyBorder="1" applyAlignment="1">
      <alignment horizontal="center"/>
    </xf>
    <xf numFmtId="166" fontId="8" fillId="6" borderId="27" xfId="0" applyNumberFormat="1" applyFont="1" applyFill="1" applyBorder="1" applyAlignment="1">
      <alignment horizontal="center"/>
    </xf>
    <xf numFmtId="166" fontId="8" fillId="6" borderId="0" xfId="0" applyNumberFormat="1" applyFont="1" applyFill="1" applyBorder="1" applyAlignment="1">
      <alignment horizontal="center"/>
    </xf>
    <xf numFmtId="166" fontId="8" fillId="6" borderId="28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2" xfId="0" applyNumberFormat="1" applyFont="1" applyFill="1" applyBorder="1" applyAlignment="1">
      <alignment horizontal="center"/>
    </xf>
    <xf numFmtId="165" fontId="8" fillId="7" borderId="2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5" fillId="5" borderId="38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1" fontId="8" fillId="2" borderId="29" xfId="0" applyNumberFormat="1" applyFont="1" applyFill="1" applyBorder="1" applyAlignment="1">
      <alignment horizontal="center"/>
    </xf>
    <xf numFmtId="165" fontId="8" fillId="2" borderId="30" xfId="0" applyNumberFormat="1" applyFont="1" applyFill="1" applyBorder="1" applyAlignment="1">
      <alignment horizontal="center"/>
    </xf>
    <xf numFmtId="1" fontId="8" fillId="2" borderId="31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" fontId="8" fillId="2" borderId="36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65" fontId="8" fillId="2" borderId="32" xfId="0" applyNumberFormat="1" applyFont="1" applyFill="1" applyBorder="1" applyAlignment="1">
      <alignment horizontal="center"/>
    </xf>
    <xf numFmtId="1" fontId="8" fillId="2" borderId="33" xfId="0" applyNumberFormat="1" applyFont="1" applyFill="1" applyBorder="1" applyAlignment="1">
      <alignment horizontal="center"/>
    </xf>
    <xf numFmtId="1" fontId="8" fillId="2" borderId="37" xfId="0" applyNumberFormat="1" applyFont="1" applyFill="1" applyBorder="1" applyAlignment="1">
      <alignment horizontal="center"/>
    </xf>
    <xf numFmtId="165" fontId="8" fillId="2" borderId="34" xfId="0" applyNumberFormat="1" applyFont="1" applyFill="1" applyBorder="1" applyAlignment="1">
      <alignment horizontal="center"/>
    </xf>
    <xf numFmtId="165" fontId="8" fillId="2" borderId="35" xfId="0" applyNumberFormat="1" applyFont="1" applyFill="1" applyBorder="1" applyAlignment="1">
      <alignment horizontal="center"/>
    </xf>
    <xf numFmtId="165" fontId="8" fillId="2" borderId="29" xfId="0" applyNumberFormat="1" applyFont="1" applyFill="1" applyBorder="1" applyAlignment="1">
      <alignment horizontal="center"/>
    </xf>
    <xf numFmtId="165" fontId="8" fillId="2" borderId="31" xfId="0" applyNumberFormat="1" applyFont="1" applyFill="1" applyBorder="1" applyAlignment="1">
      <alignment horizontal="center"/>
    </xf>
    <xf numFmtId="165" fontId="8" fillId="2" borderId="3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165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0029545806"/>
          <c:y val="5.296973278013984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0.15138122701853954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0.41947648061366233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0.48621207077182521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0.67886012630968262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0.78339667858879092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0.80438711473845637</c:v>
                </c:pt>
                <c:pt idx="63">
                  <c:v>0.81115454122168185</c:v>
                </c:pt>
                <c:pt idx="64">
                  <c:v>0.81781138652829877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0.92609432468962993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0.96312169438477657</c:v>
                </c:pt>
                <c:pt idx="92">
                  <c:v>0.96745497028404137</c:v>
                </c:pt>
                <c:pt idx="93">
                  <c:v>0.97172673969065304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0.99612810833535548</c:v>
                </c:pt>
                <c:pt idx="100">
                  <c:v>0.99999998515654309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8-444B-B0B1-4214FB5B71E8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'10-Tray'!$B$43:$B$44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'10-Tray'!$C$43:$C$44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8-444B-B0B1-4214FB5B71E8}"/>
            </c:ext>
          </c:extLst>
        </c:ser>
        <c:ser>
          <c:idx val="3"/>
          <c:order val="2"/>
          <c:tx>
            <c:v>Compositions</c:v>
          </c:tx>
          <c:spPr>
            <a:ln w="25400">
              <a:noFill/>
              <a:prstDash val="solid"/>
            </a:ln>
            <a:effectLst/>
          </c:spPr>
          <c:marker>
            <c:symbol val="squar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'10-Tray'!$E$30:$E$52</c:f>
              <c:numCache>
                <c:formatCode>0.0000</c:formatCode>
                <c:ptCount val="23"/>
                <c:pt idx="0">
                  <c:v>0.890557047199663</c:v>
                </c:pt>
                <c:pt idx="1">
                  <c:v>0.76125729621489613</c:v>
                </c:pt>
                <c:pt idx="2">
                  <c:v>0.76125729621489613</c:v>
                </c:pt>
                <c:pt idx="3">
                  <c:v>0.6523865755380337</c:v>
                </c:pt>
                <c:pt idx="4">
                  <c:v>0.6523865755380337</c:v>
                </c:pt>
                <c:pt idx="5">
                  <c:v>0.57360641496293197</c:v>
                </c:pt>
                <c:pt idx="6">
                  <c:v>0.57360641496293197</c:v>
                </c:pt>
                <c:pt idx="7">
                  <c:v>0.52250379025951199</c:v>
                </c:pt>
                <c:pt idx="8">
                  <c:v>0.52250379025951199</c:v>
                </c:pt>
                <c:pt idx="9">
                  <c:v>0.49162927133424428</c:v>
                </c:pt>
                <c:pt idx="10">
                  <c:v>0.49162927133424428</c:v>
                </c:pt>
                <c:pt idx="11">
                  <c:v>0.46430862429987602</c:v>
                </c:pt>
                <c:pt idx="12">
                  <c:v>0.46430862429987602</c:v>
                </c:pt>
                <c:pt idx="13">
                  <c:v>0.4202292871258636</c:v>
                </c:pt>
                <c:pt idx="14">
                  <c:v>0.4202292871258636</c:v>
                </c:pt>
                <c:pt idx="15">
                  <c:v>0.35593898153211545</c:v>
                </c:pt>
                <c:pt idx="16">
                  <c:v>0.35593898153211545</c:v>
                </c:pt>
                <c:pt idx="17">
                  <c:v>0.27449096598331901</c:v>
                </c:pt>
                <c:pt idx="18">
                  <c:v>0.27449096598331901</c:v>
                </c:pt>
                <c:pt idx="19">
                  <c:v>0.1874709015123725</c:v>
                </c:pt>
                <c:pt idx="20">
                  <c:v>0.1874709015123725</c:v>
                </c:pt>
                <c:pt idx="21">
                  <c:v>0.10944269138073619</c:v>
                </c:pt>
                <c:pt idx="22">
                  <c:v>0.10944269138073619</c:v>
                </c:pt>
              </c:numCache>
            </c:numRef>
          </c:xVal>
          <c:yVal>
            <c:numRef>
              <c:f>'10-Tray'!$F$30:$F$52</c:f>
              <c:numCache>
                <c:formatCode>0.0000</c:formatCode>
                <c:ptCount val="23"/>
                <c:pt idx="0">
                  <c:v>0.890557047199663</c:v>
                </c:pt>
                <c:pt idx="1">
                  <c:v>0.890557047199663</c:v>
                </c:pt>
                <c:pt idx="2">
                  <c:v>0.82590717170727967</c:v>
                </c:pt>
                <c:pt idx="3">
                  <c:v>0.82590717170727967</c:v>
                </c:pt>
                <c:pt idx="4">
                  <c:v>0.77147181136884857</c:v>
                </c:pt>
                <c:pt idx="5">
                  <c:v>0.77147181136884857</c:v>
                </c:pt>
                <c:pt idx="6">
                  <c:v>0.7320817310812977</c:v>
                </c:pt>
                <c:pt idx="7">
                  <c:v>0.7320817310812977</c:v>
                </c:pt>
                <c:pt idx="8">
                  <c:v>0.70653041872958766</c:v>
                </c:pt>
                <c:pt idx="9">
                  <c:v>0.70653041872958766</c:v>
                </c:pt>
                <c:pt idx="10">
                  <c:v>0.68272243060119819</c:v>
                </c:pt>
                <c:pt idx="11">
                  <c:v>0.68272243060119819</c:v>
                </c:pt>
                <c:pt idx="12">
                  <c:v>0.64174146004964572</c:v>
                </c:pt>
                <c:pt idx="13">
                  <c:v>0.64174146004964572</c:v>
                </c:pt>
                <c:pt idx="14">
                  <c:v>0.57562245428862713</c:v>
                </c:pt>
                <c:pt idx="15">
                  <c:v>0.57562245428862713</c:v>
                </c:pt>
                <c:pt idx="16">
                  <c:v>0.47918699589800484</c:v>
                </c:pt>
                <c:pt idx="17">
                  <c:v>0.47918699589800484</c:v>
                </c:pt>
                <c:pt idx="18">
                  <c:v>0.35701497257481019</c:v>
                </c:pt>
                <c:pt idx="19">
                  <c:v>0.35701497257481019</c:v>
                </c:pt>
                <c:pt idx="20">
                  <c:v>0.22648487586839039</c:v>
                </c:pt>
                <c:pt idx="21">
                  <c:v>0.22648487586839039</c:v>
                </c:pt>
                <c:pt idx="22">
                  <c:v>0.109442952800337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D8-444B-B0B1-4214FB5B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46304"/>
        <c:axId val="363746864"/>
      </c:scatterChart>
      <c:valAx>
        <c:axId val="36374630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864"/>
        <c:crosses val="autoZero"/>
        <c:crossBetween val="midCat"/>
        <c:majorUnit val="0.1"/>
        <c:minorUnit val="5.000000000000001E-2"/>
      </c:valAx>
      <c:valAx>
        <c:axId val="36374686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304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137501861210619"/>
          <c:y val="0.47589198169152186"/>
          <c:w val="0.25646978572248974"/>
          <c:h val="0.22016760711450578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0029545806"/>
          <c:y val="5.296973278013984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0.15138122701853954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0.41947648061366233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0.48621207077182521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0.67886012630968262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0.78339667858879092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0.80438711473845637</c:v>
                </c:pt>
                <c:pt idx="63">
                  <c:v>0.81115454122168185</c:v>
                </c:pt>
                <c:pt idx="64">
                  <c:v>0.81781138652829877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0.92609432468962993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0.96312169438477657</c:v>
                </c:pt>
                <c:pt idx="92">
                  <c:v>0.96745497028404137</c:v>
                </c:pt>
                <c:pt idx="93">
                  <c:v>0.97172673969065304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0.99612810833535548</c:v>
                </c:pt>
                <c:pt idx="100">
                  <c:v>0.99999998515654309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58-4549-BF65-F4DFF72FB6F9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'10-Tray'!$B$43:$B$44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'10-Tray'!$C$43:$C$44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58-4549-BF65-F4DFF72FB6F9}"/>
            </c:ext>
          </c:extLst>
        </c:ser>
        <c:ser>
          <c:idx val="3"/>
          <c:order val="2"/>
          <c:tx>
            <c:v>Compositions</c:v>
          </c:tx>
          <c:spPr>
            <a:ln w="25400">
              <a:noFill/>
              <a:prstDash val="solid"/>
            </a:ln>
            <a:effectLst/>
          </c:spPr>
          <c:marker>
            <c:symbol val="squar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'10-Tray'!$E$30:$E$52</c:f>
              <c:numCache>
                <c:formatCode>0.0000</c:formatCode>
                <c:ptCount val="23"/>
                <c:pt idx="0">
                  <c:v>0.890557047199663</c:v>
                </c:pt>
                <c:pt idx="1">
                  <c:v>0.76125729621489613</c:v>
                </c:pt>
                <c:pt idx="2">
                  <c:v>0.76125729621489613</c:v>
                </c:pt>
                <c:pt idx="3">
                  <c:v>0.6523865755380337</c:v>
                </c:pt>
                <c:pt idx="4">
                  <c:v>0.6523865755380337</c:v>
                </c:pt>
                <c:pt idx="5">
                  <c:v>0.57360641496293197</c:v>
                </c:pt>
                <c:pt idx="6">
                  <c:v>0.57360641496293197</c:v>
                </c:pt>
                <c:pt idx="7">
                  <c:v>0.52250379025951199</c:v>
                </c:pt>
                <c:pt idx="8">
                  <c:v>0.52250379025951199</c:v>
                </c:pt>
                <c:pt idx="9">
                  <c:v>0.49162927133424428</c:v>
                </c:pt>
                <c:pt idx="10">
                  <c:v>0.49162927133424428</c:v>
                </c:pt>
                <c:pt idx="11">
                  <c:v>0.46430862429987602</c:v>
                </c:pt>
                <c:pt idx="12">
                  <c:v>0.46430862429987602</c:v>
                </c:pt>
                <c:pt idx="13">
                  <c:v>0.4202292871258636</c:v>
                </c:pt>
                <c:pt idx="14">
                  <c:v>0.4202292871258636</c:v>
                </c:pt>
                <c:pt idx="15">
                  <c:v>0.35593898153211545</c:v>
                </c:pt>
                <c:pt idx="16">
                  <c:v>0.35593898153211545</c:v>
                </c:pt>
                <c:pt idx="17">
                  <c:v>0.27449096598331901</c:v>
                </c:pt>
                <c:pt idx="18">
                  <c:v>0.27449096598331901</c:v>
                </c:pt>
                <c:pt idx="19">
                  <c:v>0.1874709015123725</c:v>
                </c:pt>
                <c:pt idx="20">
                  <c:v>0.1874709015123725</c:v>
                </c:pt>
                <c:pt idx="21">
                  <c:v>0.10944269138073619</c:v>
                </c:pt>
                <c:pt idx="22">
                  <c:v>0.10944269138073619</c:v>
                </c:pt>
              </c:numCache>
            </c:numRef>
          </c:xVal>
          <c:yVal>
            <c:numRef>
              <c:f>'10-Tray'!$F$30:$F$52</c:f>
              <c:numCache>
                <c:formatCode>0.0000</c:formatCode>
                <c:ptCount val="23"/>
                <c:pt idx="0">
                  <c:v>0.890557047199663</c:v>
                </c:pt>
                <c:pt idx="1">
                  <c:v>0.890557047199663</c:v>
                </c:pt>
                <c:pt idx="2">
                  <c:v>0.82590717170727967</c:v>
                </c:pt>
                <c:pt idx="3">
                  <c:v>0.82590717170727967</c:v>
                </c:pt>
                <c:pt idx="4">
                  <c:v>0.77147181136884857</c:v>
                </c:pt>
                <c:pt idx="5">
                  <c:v>0.77147181136884857</c:v>
                </c:pt>
                <c:pt idx="6">
                  <c:v>0.7320817310812977</c:v>
                </c:pt>
                <c:pt idx="7">
                  <c:v>0.7320817310812977</c:v>
                </c:pt>
                <c:pt idx="8">
                  <c:v>0.70653041872958766</c:v>
                </c:pt>
                <c:pt idx="9">
                  <c:v>0.70653041872958766</c:v>
                </c:pt>
                <c:pt idx="10">
                  <c:v>0.68272243060119819</c:v>
                </c:pt>
                <c:pt idx="11">
                  <c:v>0.68272243060119819</c:v>
                </c:pt>
                <c:pt idx="12">
                  <c:v>0.64174146004964572</c:v>
                </c:pt>
                <c:pt idx="13">
                  <c:v>0.64174146004964572</c:v>
                </c:pt>
                <c:pt idx="14">
                  <c:v>0.57562245428862713</c:v>
                </c:pt>
                <c:pt idx="15">
                  <c:v>0.57562245428862713</c:v>
                </c:pt>
                <c:pt idx="16">
                  <c:v>0.47918699589800484</c:v>
                </c:pt>
                <c:pt idx="17">
                  <c:v>0.47918699589800484</c:v>
                </c:pt>
                <c:pt idx="18">
                  <c:v>0.35701497257481019</c:v>
                </c:pt>
                <c:pt idx="19">
                  <c:v>0.35701497257481019</c:v>
                </c:pt>
                <c:pt idx="20">
                  <c:v>0.22648487586839039</c:v>
                </c:pt>
                <c:pt idx="21">
                  <c:v>0.22648487586839039</c:v>
                </c:pt>
                <c:pt idx="22">
                  <c:v>0.109442952800337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58-4549-BF65-F4DFF72FB6F9}"/>
            </c:ext>
          </c:extLst>
        </c:ser>
        <c:ser>
          <c:idx val="2"/>
          <c:order val="3"/>
          <c:tx>
            <c:v>TOL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'10-Tray'!$B$32:$B$33</c:f>
              <c:numCache>
                <c:formatCode>0.0000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'10-Tray'!$C$32:$C$33</c:f>
              <c:numCache>
                <c:formatCode>0.0000</c:formatCode>
                <c:ptCount val="2"/>
                <c:pt idx="0">
                  <c:v>0.4452785235998315</c:v>
                </c:pt>
                <c:pt idx="1">
                  <c:v>0.94527852359983155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958-4549-BF65-F4DFF72FB6F9}"/>
            </c:ext>
          </c:extLst>
        </c:ser>
        <c:ser>
          <c:idx val="4"/>
          <c:order val="4"/>
          <c:tx>
            <c:v>BOL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'10-Tray'!$B$38:$B$39</c:f>
              <c:numCache>
                <c:formatCode>0.0000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'10-Tray'!$C$38:$C$39</c:f>
              <c:numCache>
                <c:formatCode>0.0000</c:formatCode>
                <c:ptCount val="2"/>
                <c:pt idx="0">
                  <c:v>-5.4721345690368094E-2</c:v>
                </c:pt>
                <c:pt idx="1">
                  <c:v>1.4452786543096319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958-4549-BF65-F4DFF72FB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46304"/>
        <c:axId val="363746864"/>
      </c:scatterChart>
      <c:valAx>
        <c:axId val="36374630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864"/>
        <c:crosses val="autoZero"/>
        <c:crossBetween val="midCat"/>
        <c:majorUnit val="0.1"/>
        <c:minorUnit val="5.000000000000001E-2"/>
      </c:valAx>
      <c:valAx>
        <c:axId val="36374686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304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137501861210619"/>
          <c:y val="0.47589198169152186"/>
          <c:w val="0.25646978572248974"/>
          <c:h val="0.22016760711450578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0029545806"/>
          <c:y val="5.296973278013984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0.15138122701853954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0.41947648061366233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0.48621207077182521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0.67886012630968262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0.78339667858879092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0.80438711473845637</c:v>
                </c:pt>
                <c:pt idx="63">
                  <c:v>0.81115454122168185</c:v>
                </c:pt>
                <c:pt idx="64">
                  <c:v>0.81781138652829877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0.92609432468962993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0.96312169438477657</c:v>
                </c:pt>
                <c:pt idx="92">
                  <c:v>0.96745497028404137</c:v>
                </c:pt>
                <c:pt idx="93">
                  <c:v>0.97172673969065304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0.99612810833535548</c:v>
                </c:pt>
                <c:pt idx="100">
                  <c:v>0.99999998515654309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D2-4047-B34D-C6C7711FAF1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'10-Tray'!$B$43:$B$44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'10-Tray'!$C$43:$C$44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D2-4047-B34D-C6C7711FAF12}"/>
            </c:ext>
          </c:extLst>
        </c:ser>
        <c:ser>
          <c:idx val="3"/>
          <c:order val="2"/>
          <c:tx>
            <c:v>Stair Steps</c:v>
          </c:tx>
          <c:spPr>
            <a:ln w="25400">
              <a:solidFill>
                <a:srgbClr val="7030A0"/>
              </a:solidFill>
              <a:prstDash val="solid"/>
            </a:ln>
            <a:effectLst/>
          </c:spPr>
          <c:marker>
            <c:symbol val="squar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'10-Tray'!$E$30:$E$52</c:f>
              <c:numCache>
                <c:formatCode>0.0000</c:formatCode>
                <c:ptCount val="23"/>
                <c:pt idx="0">
                  <c:v>0.890557047199663</c:v>
                </c:pt>
                <c:pt idx="1">
                  <c:v>0.76125729621489613</c:v>
                </c:pt>
                <c:pt idx="2">
                  <c:v>0.76125729621489613</c:v>
                </c:pt>
                <c:pt idx="3">
                  <c:v>0.6523865755380337</c:v>
                </c:pt>
                <c:pt idx="4">
                  <c:v>0.6523865755380337</c:v>
                </c:pt>
                <c:pt idx="5">
                  <c:v>0.57360641496293197</c:v>
                </c:pt>
                <c:pt idx="6">
                  <c:v>0.57360641496293197</c:v>
                </c:pt>
                <c:pt idx="7">
                  <c:v>0.52250379025951199</c:v>
                </c:pt>
                <c:pt idx="8">
                  <c:v>0.52250379025951199</c:v>
                </c:pt>
                <c:pt idx="9">
                  <c:v>0.49162927133424428</c:v>
                </c:pt>
                <c:pt idx="10">
                  <c:v>0.49162927133424428</c:v>
                </c:pt>
                <c:pt idx="11">
                  <c:v>0.46430862429987602</c:v>
                </c:pt>
                <c:pt idx="12">
                  <c:v>0.46430862429987602</c:v>
                </c:pt>
                <c:pt idx="13">
                  <c:v>0.4202292871258636</c:v>
                </c:pt>
                <c:pt idx="14">
                  <c:v>0.4202292871258636</c:v>
                </c:pt>
                <c:pt idx="15">
                  <c:v>0.35593898153211545</c:v>
                </c:pt>
                <c:pt idx="16">
                  <c:v>0.35593898153211545</c:v>
                </c:pt>
                <c:pt idx="17">
                  <c:v>0.27449096598331901</c:v>
                </c:pt>
                <c:pt idx="18">
                  <c:v>0.27449096598331901</c:v>
                </c:pt>
                <c:pt idx="19">
                  <c:v>0.1874709015123725</c:v>
                </c:pt>
                <c:pt idx="20">
                  <c:v>0.1874709015123725</c:v>
                </c:pt>
                <c:pt idx="21">
                  <c:v>0.10944269138073619</c:v>
                </c:pt>
                <c:pt idx="22">
                  <c:v>0.10944269138073619</c:v>
                </c:pt>
              </c:numCache>
            </c:numRef>
          </c:xVal>
          <c:yVal>
            <c:numRef>
              <c:f>'10-Tray'!$F$30:$F$52</c:f>
              <c:numCache>
                <c:formatCode>0.0000</c:formatCode>
                <c:ptCount val="23"/>
                <c:pt idx="0">
                  <c:v>0.890557047199663</c:v>
                </c:pt>
                <c:pt idx="1">
                  <c:v>0.890557047199663</c:v>
                </c:pt>
                <c:pt idx="2">
                  <c:v>0.82590717170727967</c:v>
                </c:pt>
                <c:pt idx="3">
                  <c:v>0.82590717170727967</c:v>
                </c:pt>
                <c:pt idx="4">
                  <c:v>0.77147181136884857</c:v>
                </c:pt>
                <c:pt idx="5">
                  <c:v>0.77147181136884857</c:v>
                </c:pt>
                <c:pt idx="6">
                  <c:v>0.7320817310812977</c:v>
                </c:pt>
                <c:pt idx="7">
                  <c:v>0.7320817310812977</c:v>
                </c:pt>
                <c:pt idx="8">
                  <c:v>0.70653041872958766</c:v>
                </c:pt>
                <c:pt idx="9">
                  <c:v>0.70653041872958766</c:v>
                </c:pt>
                <c:pt idx="10">
                  <c:v>0.68272243060119819</c:v>
                </c:pt>
                <c:pt idx="11">
                  <c:v>0.68272243060119819</c:v>
                </c:pt>
                <c:pt idx="12">
                  <c:v>0.64174146004964572</c:v>
                </c:pt>
                <c:pt idx="13">
                  <c:v>0.64174146004964572</c:v>
                </c:pt>
                <c:pt idx="14">
                  <c:v>0.57562245428862713</c:v>
                </c:pt>
                <c:pt idx="15">
                  <c:v>0.57562245428862713</c:v>
                </c:pt>
                <c:pt idx="16">
                  <c:v>0.47918699589800484</c:v>
                </c:pt>
                <c:pt idx="17">
                  <c:v>0.47918699589800484</c:v>
                </c:pt>
                <c:pt idx="18">
                  <c:v>0.35701497257481019</c:v>
                </c:pt>
                <c:pt idx="19">
                  <c:v>0.35701497257481019</c:v>
                </c:pt>
                <c:pt idx="20">
                  <c:v>0.22648487586839039</c:v>
                </c:pt>
                <c:pt idx="21">
                  <c:v>0.22648487586839039</c:v>
                </c:pt>
                <c:pt idx="22">
                  <c:v>0.109442952800337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D2-4047-B34D-C6C7711FAF12}"/>
            </c:ext>
          </c:extLst>
        </c:ser>
        <c:ser>
          <c:idx val="2"/>
          <c:order val="3"/>
          <c:tx>
            <c:v>TOL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'10-Tray'!$B$32:$B$33</c:f>
              <c:numCache>
                <c:formatCode>0.0000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'10-Tray'!$C$32:$C$33</c:f>
              <c:numCache>
                <c:formatCode>0.0000</c:formatCode>
                <c:ptCount val="2"/>
                <c:pt idx="0">
                  <c:v>0.4452785235998315</c:v>
                </c:pt>
                <c:pt idx="1">
                  <c:v>0.94527852359983155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73-42F6-A27A-FA14FE1E78AE}"/>
            </c:ext>
          </c:extLst>
        </c:ser>
        <c:ser>
          <c:idx val="4"/>
          <c:order val="4"/>
          <c:tx>
            <c:v>BOL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'10-Tray'!$B$38:$B$39</c:f>
              <c:numCache>
                <c:formatCode>0.0000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'10-Tray'!$C$38:$C$39</c:f>
              <c:numCache>
                <c:formatCode>0.0000</c:formatCode>
                <c:ptCount val="2"/>
                <c:pt idx="0">
                  <c:v>-5.4721345690368094E-2</c:v>
                </c:pt>
                <c:pt idx="1">
                  <c:v>1.4452786543096319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73-42F6-A27A-FA14FE1E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46304"/>
        <c:axId val="363746864"/>
      </c:scatterChart>
      <c:valAx>
        <c:axId val="36374630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864"/>
        <c:crosses val="autoZero"/>
        <c:crossBetween val="midCat"/>
        <c:majorUnit val="0.1"/>
        <c:minorUnit val="5.000000000000001E-2"/>
      </c:valAx>
      <c:valAx>
        <c:axId val="36374686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304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137501861210619"/>
          <c:y val="0.47589198169152186"/>
          <c:w val="0.25646978572248974"/>
          <c:h val="0.22016760711450578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162733270772"/>
          <c:y val="4.443821437233135E-2"/>
          <c:w val="0.80465031119862862"/>
          <c:h val="0.80121492763421598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x"/>
            <c:size val="10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strRef>
              <c:f>'10-Tray'!$H$30:$H$41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'10-Tray'!$I$30:$I$41</c:f>
              <c:numCache>
                <c:formatCode>0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21-4C05-867C-9EA024B9B4B5}"/>
            </c:ext>
          </c:extLst>
        </c:ser>
        <c:ser>
          <c:idx val="1"/>
          <c:order val="1"/>
          <c:tx>
            <c:v>Vapor</c:v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strRef>
              <c:f>'10-Tray'!$H$30:$H$41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'10-Tray'!$J$30:$J$41</c:f>
              <c:numCache>
                <c:formatCode>0</c:formatCode>
                <c:ptCount val="12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21-4C05-867C-9EA024B9B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0176"/>
        <c:axId val="367270736"/>
      </c:scatterChart>
      <c:valAx>
        <c:axId val="36727017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9881388159813358"/>
              <c:y val="0.9160111859994587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0736"/>
        <c:crosses val="autoZero"/>
        <c:crossBetween val="midCat"/>
        <c:majorUnit val="1"/>
      </c:valAx>
      <c:valAx>
        <c:axId val="36727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Flow Rate (mole/h)</a:t>
                </a:r>
              </a:p>
            </c:rich>
          </c:tx>
          <c:layout>
            <c:manualLayout>
              <c:xMode val="edge"/>
              <c:yMode val="edge"/>
              <c:x val="1.9609329140909279E-2"/>
              <c:y val="0.212059258157341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01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9063867016623"/>
          <c:y val="0.13530540270027622"/>
          <c:w val="0.17833805774278214"/>
          <c:h val="0.10743937695185812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951725636138"/>
          <c:y val="4.5720782789489357E-2"/>
          <c:w val="0.8557073049979651"/>
          <c:h val="0.8064728224229195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70C0"/>
              </a:solidFill>
            </c:spPr>
          </c:marker>
          <c:xVal>
            <c:strRef>
              <c:f>'10-Tray'!$K$30:$K$41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'10-Tray'!$L$30:$L$41</c:f>
              <c:numCache>
                <c:formatCode>0.0</c:formatCode>
                <c:ptCount val="12"/>
                <c:pt idx="0">
                  <c:v>82.371168394803945</c:v>
                </c:pt>
                <c:pt idx="1">
                  <c:v>85.284241012456533</c:v>
                </c:pt>
                <c:pt idx="2">
                  <c:v>87.961366840860762</c:v>
                </c:pt>
                <c:pt idx="3">
                  <c:v>90.044759835141917</c:v>
                </c:pt>
                <c:pt idx="4">
                  <c:v>91.469091849925292</c:v>
                </c:pt>
                <c:pt idx="5">
                  <c:v>92.359523522584141</c:v>
                </c:pt>
                <c:pt idx="6">
                  <c:v>93.167198051830979</c:v>
                </c:pt>
                <c:pt idx="7">
                  <c:v>94.511357979521037</c:v>
                </c:pt>
                <c:pt idx="8">
                  <c:v>96.568838304402917</c:v>
                </c:pt>
                <c:pt idx="9">
                  <c:v>99.356967125852819</c:v>
                </c:pt>
                <c:pt idx="10">
                  <c:v>102.58825628978899</c:v>
                </c:pt>
                <c:pt idx="11">
                  <c:v>105.73792728168782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95-41CD-8AB4-BE16EA5F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2976"/>
        <c:axId val="367273536"/>
      </c:scatterChart>
      <c:valAx>
        <c:axId val="36727297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421955088947215"/>
              <c:y val="0.9225518168657723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3536"/>
        <c:crosses val="autoZero"/>
        <c:crossBetween val="midCat"/>
        <c:majorUnit val="1"/>
      </c:valAx>
      <c:valAx>
        <c:axId val="367273536"/>
        <c:scaling>
          <c:orientation val="minMax"/>
          <c:max val="110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 (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8789734616506275E-3"/>
              <c:y val="0.456628477905073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2976"/>
        <c:crosses val="autoZero"/>
        <c:crossBetween val="midCat"/>
        <c:majorUnit val="5"/>
        <c:minorUnit val="1"/>
      </c:valAx>
      <c:spPr>
        <a:noFill/>
        <a:ln w="317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9659991431606"/>
          <c:y val="5.0197693538302703E-2"/>
          <c:w val="0.74175758347073995"/>
          <c:h val="0.79273169908370256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13"/>
            <c:spPr>
              <a:solidFill>
                <a:srgbClr val="0070C0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strRef>
              <c:f>'10-Tray'!$M$30:$M$41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'10-Tray'!$H$7:$H$18</c:f>
              <c:numCache>
                <c:formatCode>0.000</c:formatCode>
                <c:ptCount val="12"/>
                <c:pt idx="0">
                  <c:v>0.890557047199663</c:v>
                </c:pt>
                <c:pt idx="1">
                  <c:v>0.76125729621489613</c:v>
                </c:pt>
                <c:pt idx="2">
                  <c:v>0.6523865755380337</c:v>
                </c:pt>
                <c:pt idx="3">
                  <c:v>0.57360641496293197</c:v>
                </c:pt>
                <c:pt idx="4">
                  <c:v>0.52250379025951199</c:v>
                </c:pt>
                <c:pt idx="5">
                  <c:v>0.49162927133424428</c:v>
                </c:pt>
                <c:pt idx="6">
                  <c:v>0.46430862429987602</c:v>
                </c:pt>
                <c:pt idx="7">
                  <c:v>0.4202292871258636</c:v>
                </c:pt>
                <c:pt idx="8">
                  <c:v>0.35593898153211545</c:v>
                </c:pt>
                <c:pt idx="9">
                  <c:v>0.27449096598331901</c:v>
                </c:pt>
                <c:pt idx="10">
                  <c:v>0.1874709015123725</c:v>
                </c:pt>
                <c:pt idx="11">
                  <c:v>0.10944269138073619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6B-4DEF-BB8F-3DD01E6103F9}"/>
            </c:ext>
          </c:extLst>
        </c:ser>
        <c:ser>
          <c:idx val="1"/>
          <c:order val="1"/>
          <c:tx>
            <c:v>Vapor</c:v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strRef>
              <c:f>'10-Tray'!$M$30:$M$41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'10-Tray'!$J$7:$J$18</c:f>
              <c:numCache>
                <c:formatCode>0.000</c:formatCode>
                <c:ptCount val="12"/>
                <c:pt idx="1">
                  <c:v>0.890557047199663</c:v>
                </c:pt>
                <c:pt idx="2">
                  <c:v>0.82590717170727967</c:v>
                </c:pt>
                <c:pt idx="3">
                  <c:v>0.77147181136884857</c:v>
                </c:pt>
                <c:pt idx="4">
                  <c:v>0.7320817310812977</c:v>
                </c:pt>
                <c:pt idx="5">
                  <c:v>0.70653041872958766</c:v>
                </c:pt>
                <c:pt idx="6">
                  <c:v>0.68272243060119819</c:v>
                </c:pt>
                <c:pt idx="7">
                  <c:v>0.64174146004964572</c:v>
                </c:pt>
                <c:pt idx="8">
                  <c:v>0.57562245428862713</c:v>
                </c:pt>
                <c:pt idx="9">
                  <c:v>0.47918699589800484</c:v>
                </c:pt>
                <c:pt idx="10">
                  <c:v>0.35701497257481019</c:v>
                </c:pt>
                <c:pt idx="11">
                  <c:v>0.22648487586839039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6B-4DEF-BB8F-3DD01E610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6336"/>
        <c:axId val="367276896"/>
      </c:scatterChart>
      <c:valAx>
        <c:axId val="36727633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2985426655001458"/>
              <c:y val="0.917425673672951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6896"/>
        <c:crosses val="autoZero"/>
        <c:crossBetween val="midCat"/>
        <c:majorUnit val="1"/>
      </c:valAx>
      <c:valAx>
        <c:axId val="367276896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X,Y (mole fraction)</a:t>
                </a:r>
              </a:p>
            </c:rich>
          </c:tx>
          <c:layout>
            <c:manualLayout>
              <c:xMode val="edge"/>
              <c:yMode val="edge"/>
              <c:x val="1.4059025955088946E-2"/>
              <c:y val="0.2614260860600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6336"/>
        <c:crosses val="autoZero"/>
        <c:crossBetween val="midCat"/>
        <c:majorUnit val="0.1"/>
        <c:minorUnit val="5.000000000000001E-2"/>
      </c:valAx>
      <c:spPr>
        <a:noFill/>
        <a:ln w="254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628834379571653"/>
          <c:y val="0.15485225670058558"/>
          <c:w val="0.14873560804899388"/>
          <c:h val="9.6538611887916612E-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0.15138122701853954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0.41947648061366233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0.48621207077182521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0.67886012630968262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0.78339667858879092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0.80438711473845637</c:v>
                </c:pt>
                <c:pt idx="63">
                  <c:v>0.81115454122168185</c:v>
                </c:pt>
                <c:pt idx="64">
                  <c:v>0.81781138652829877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0.92609432468962993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0.96312169438477657</c:v>
                </c:pt>
                <c:pt idx="92">
                  <c:v>0.96745497028404137</c:v>
                </c:pt>
                <c:pt idx="93">
                  <c:v>0.97172673969065304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0.99612810833535548</c:v>
                </c:pt>
                <c:pt idx="100">
                  <c:v>0.99999998515654309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7F-4BA6-BFA4-4E3DF4925D75}"/>
            </c:ext>
          </c:extLst>
        </c:ser>
        <c:ser>
          <c:idx val="1"/>
          <c:order val="1"/>
          <c:tx>
            <c:v>45 Degree 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778B-4DE6-B219-3400E2FEA094}"/>
              </c:ext>
            </c:extLst>
          </c:dPt>
          <c:xVal>
            <c:numRef>
              <c:f>'10-Tray'!$B$43:$B$44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'10-Tray'!$C$43:$C$44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7F-4BA6-BFA4-4E3DF4925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28416"/>
        <c:axId val="367128976"/>
      </c:scatterChart>
      <c:valAx>
        <c:axId val="36712841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128976"/>
        <c:crosses val="autoZero"/>
        <c:crossBetween val="midCat"/>
        <c:majorUnit val="0.1"/>
        <c:minorUnit val="5.000000000000001E-2"/>
      </c:valAx>
      <c:valAx>
        <c:axId val="367128976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128416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37501861210619"/>
          <c:y val="0.51939388489978722"/>
          <c:w val="0.29667095839938812"/>
          <c:h val="0.15044550915637991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738" cy="58245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7C3CCC-3A9B-40D1-B840-9A8B9F1C60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738" cy="58245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C0BEE3-1AAA-4CD6-9DE3-12128DB9A1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7738" cy="58245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7208" cy="5826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7208" cy="5826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7208" cy="5826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7738" cy="58245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U54"/>
  <sheetViews>
    <sheetView showGridLines="0" tabSelected="1" zoomScale="90" zoomScaleNormal="90" workbookViewId="0">
      <selection activeCell="F10" sqref="F10"/>
    </sheetView>
  </sheetViews>
  <sheetFormatPr defaultColWidth="11" defaultRowHeight="12.4" x14ac:dyDescent="0.3"/>
  <cols>
    <col min="1" max="14" width="16.64453125" customWidth="1"/>
    <col min="15" max="15" width="4.64453125" customWidth="1"/>
    <col min="16" max="17" width="16.64453125" customWidth="1"/>
  </cols>
  <sheetData>
    <row r="1" spans="1:21" ht="26.25" thickTop="1" thickBot="1" x14ac:dyDescent="0.8">
      <c r="A1" s="29" t="s">
        <v>76</v>
      </c>
      <c r="B1" s="15"/>
      <c r="C1" s="15"/>
      <c r="D1" s="117" t="s">
        <v>77</v>
      </c>
      <c r="E1" s="16"/>
      <c r="F1" s="15"/>
      <c r="J1" s="15"/>
      <c r="K1" s="15"/>
      <c r="L1" s="15"/>
      <c r="M1" s="15"/>
      <c r="N1" s="15"/>
    </row>
    <row r="2" spans="1:21" ht="24.75" thickTop="1" thickBot="1" x14ac:dyDescent="0.7">
      <c r="A2" s="30"/>
      <c r="B2" s="30"/>
      <c r="C2" s="30"/>
      <c r="D2" s="118" t="s">
        <v>78</v>
      </c>
      <c r="E2" s="32"/>
      <c r="F2" s="30"/>
      <c r="G2" s="30"/>
      <c r="H2" s="30"/>
      <c r="I2" s="30"/>
      <c r="J2" s="30"/>
      <c r="K2" s="137" t="s">
        <v>81</v>
      </c>
      <c r="L2" s="137"/>
      <c r="M2" s="30"/>
      <c r="N2" s="30"/>
      <c r="O2" s="30"/>
    </row>
    <row r="3" spans="1:21" ht="24.75" thickTop="1" thickBot="1" x14ac:dyDescent="0.9">
      <c r="A3" s="95" t="s">
        <v>15</v>
      </c>
      <c r="B3" s="96">
        <v>1</v>
      </c>
      <c r="C3" s="30"/>
      <c r="D3" s="119" t="s">
        <v>79</v>
      </c>
      <c r="E3" s="35"/>
      <c r="F3" s="35"/>
      <c r="G3" s="30"/>
      <c r="H3" s="81" t="s">
        <v>73</v>
      </c>
      <c r="I3" s="82">
        <f>+I18/G18</f>
        <v>2</v>
      </c>
      <c r="K3" s="99" t="s">
        <v>74</v>
      </c>
      <c r="L3" s="100">
        <v>1</v>
      </c>
      <c r="M3" s="30"/>
      <c r="N3" s="30"/>
      <c r="O3" s="30"/>
    </row>
    <row r="4" spans="1:21" ht="21.75" thickTop="1" thickBot="1" x14ac:dyDescent="0.7">
      <c r="A4" s="97" t="s">
        <v>16</v>
      </c>
      <c r="B4" s="98">
        <v>760</v>
      </c>
      <c r="C4" s="30"/>
      <c r="D4" s="120" t="s">
        <v>80</v>
      </c>
      <c r="E4" s="116"/>
      <c r="F4" s="116"/>
      <c r="G4" s="30"/>
      <c r="H4" s="30"/>
      <c r="I4" s="30"/>
      <c r="J4" s="30"/>
      <c r="K4" s="30"/>
      <c r="L4" s="30"/>
      <c r="M4" s="30"/>
      <c r="N4" s="30"/>
      <c r="O4" s="30"/>
    </row>
    <row r="5" spans="1:21" ht="21.75" thickTop="1" thickBot="1" x14ac:dyDescent="0.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1" ht="26.25" thickTop="1" thickBot="1" x14ac:dyDescent="0.9">
      <c r="A6" s="83" t="s">
        <v>1</v>
      </c>
      <c r="B6" s="106" t="s">
        <v>31</v>
      </c>
      <c r="C6" s="106" t="s">
        <v>32</v>
      </c>
      <c r="D6" s="106" t="s">
        <v>33</v>
      </c>
      <c r="E6" s="106" t="s">
        <v>34</v>
      </c>
      <c r="F6" s="106" t="s">
        <v>59</v>
      </c>
      <c r="G6" s="106" t="s">
        <v>35</v>
      </c>
      <c r="H6" s="106" t="s">
        <v>36</v>
      </c>
      <c r="I6" s="106" t="s">
        <v>37</v>
      </c>
      <c r="J6" s="106" t="s">
        <v>38</v>
      </c>
      <c r="K6" s="106" t="s">
        <v>60</v>
      </c>
      <c r="L6" s="106" t="s">
        <v>61</v>
      </c>
      <c r="M6" s="106" t="s">
        <v>62</v>
      </c>
      <c r="N6" s="84" t="s">
        <v>29</v>
      </c>
      <c r="P6" s="30" t="s">
        <v>83</v>
      </c>
      <c r="Q6" s="141"/>
      <c r="R6" s="30"/>
      <c r="S6" s="30"/>
      <c r="T6" s="30"/>
      <c r="U6" s="30"/>
    </row>
    <row r="7" spans="1:21" ht="24.75" thickTop="1" thickBot="1" x14ac:dyDescent="0.9">
      <c r="A7" s="53" t="s">
        <v>13</v>
      </c>
      <c r="B7" s="41"/>
      <c r="C7" s="41"/>
      <c r="D7" s="41"/>
      <c r="E7" s="105">
        <v>50</v>
      </c>
      <c r="F7" s="108">
        <v>0.890557047199663</v>
      </c>
      <c r="G7" s="121">
        <f>+E7*B3</f>
        <v>50</v>
      </c>
      <c r="H7" s="122">
        <f>+F7</f>
        <v>0.890557047199663</v>
      </c>
      <c r="I7" s="41"/>
      <c r="J7" s="41"/>
      <c r="K7" s="109">
        <v>82.371168394803945</v>
      </c>
      <c r="L7" s="132">
        <f t="shared" ref="L7:L18" si="0">10^($B$24-$C$24/($D$24+K7))/$B$4</f>
        <v>1.0718190784338961</v>
      </c>
      <c r="M7" s="122">
        <f t="shared" ref="M7:M18" si="1">10^($B$25-$C$25/($D$25+K7))/$B$4</f>
        <v>0.41559518801973877</v>
      </c>
      <c r="N7" s="112">
        <f>+H7*L7+(1-H7)*M7</f>
        <v>0.99999999816884588</v>
      </c>
      <c r="P7" s="30" t="s">
        <v>86</v>
      </c>
      <c r="Q7" s="54"/>
      <c r="R7" s="30"/>
      <c r="S7" s="30"/>
      <c r="T7" s="30"/>
      <c r="U7" s="30"/>
    </row>
    <row r="8" spans="1:21" ht="21.4" thickTop="1" x14ac:dyDescent="0.65">
      <c r="A8" s="53">
        <v>1</v>
      </c>
      <c r="B8" s="89"/>
      <c r="C8" s="90"/>
      <c r="D8" s="138">
        <f>+B8*C8</f>
        <v>0</v>
      </c>
      <c r="E8" s="41"/>
      <c r="F8" s="41"/>
      <c r="G8" s="123">
        <f>+G7+B8*$L$3</f>
        <v>50</v>
      </c>
      <c r="H8" s="124">
        <f t="shared" ref="H8:H18" si="2">+J8/L8</f>
        <v>0.76125729621489613</v>
      </c>
      <c r="I8" s="125">
        <f>+E7+G7</f>
        <v>100</v>
      </c>
      <c r="J8" s="122">
        <f>+F7</f>
        <v>0.890557047199663</v>
      </c>
      <c r="K8" s="110">
        <v>85.284241012456533</v>
      </c>
      <c r="L8" s="133">
        <f t="shared" si="0"/>
        <v>1.1698502617021442</v>
      </c>
      <c r="M8" s="127">
        <f t="shared" si="1"/>
        <v>0.45841382703881739</v>
      </c>
      <c r="N8" s="113">
        <f t="shared" ref="N8:N18" si="3">+J8/L8+(1-J8)/M8</f>
        <v>0.99999999188639821</v>
      </c>
      <c r="O8" s="30"/>
      <c r="P8" s="45"/>
      <c r="Q8" s="142"/>
      <c r="R8" s="30"/>
      <c r="S8" s="30"/>
      <c r="T8" s="30"/>
      <c r="U8" s="30"/>
    </row>
    <row r="9" spans="1:21" ht="24" x14ac:dyDescent="0.85">
      <c r="A9" s="53">
        <v>2</v>
      </c>
      <c r="B9" s="91"/>
      <c r="C9" s="92"/>
      <c r="D9" s="139">
        <f t="shared" ref="D9:D17" si="4">+B9*C9</f>
        <v>0</v>
      </c>
      <c r="E9" s="41"/>
      <c r="F9" s="41"/>
      <c r="G9" s="123">
        <f t="shared" ref="G9:G17" si="5">+G8+B9*$L$3</f>
        <v>50</v>
      </c>
      <c r="H9" s="124">
        <f t="shared" si="2"/>
        <v>0.6523865755380337</v>
      </c>
      <c r="I9" s="126">
        <f>+I8-B8*(1-$L$3)</f>
        <v>100</v>
      </c>
      <c r="J9" s="127">
        <f t="shared" ref="J9:J18" si="6">+(I8*J8+G8*H8-B8*C8-G7*H7)/I9</f>
        <v>0.82590717170727967</v>
      </c>
      <c r="K9" s="110">
        <v>87.961366840860762</v>
      </c>
      <c r="L9" s="133">
        <f t="shared" si="0"/>
        <v>1.2659781832974426</v>
      </c>
      <c r="M9" s="127">
        <f t="shared" si="1"/>
        <v>0.50082312243888993</v>
      </c>
      <c r="N9" s="113">
        <f t="shared" si="3"/>
        <v>0.99999997534459517</v>
      </c>
      <c r="O9" s="30"/>
      <c r="P9" s="54" t="s">
        <v>87</v>
      </c>
      <c r="Q9" s="142"/>
      <c r="R9" s="30"/>
      <c r="S9" s="30"/>
      <c r="T9" s="30"/>
      <c r="U9" s="30"/>
    </row>
    <row r="10" spans="1:21" ht="21" x14ac:dyDescent="0.65">
      <c r="A10" s="53">
        <v>3</v>
      </c>
      <c r="B10" s="91"/>
      <c r="C10" s="92"/>
      <c r="D10" s="139">
        <f t="shared" si="4"/>
        <v>0</v>
      </c>
      <c r="E10" s="41"/>
      <c r="F10" s="41"/>
      <c r="G10" s="123">
        <f t="shared" si="5"/>
        <v>50</v>
      </c>
      <c r="H10" s="124">
        <f t="shared" si="2"/>
        <v>0.57360641496293197</v>
      </c>
      <c r="I10" s="126">
        <f t="shared" ref="I10:I18" si="7">+I9-B9*(1-$L$3)</f>
        <v>100</v>
      </c>
      <c r="J10" s="127">
        <f t="shared" si="6"/>
        <v>0.77147181136884857</v>
      </c>
      <c r="K10" s="110">
        <v>90.044759835141917</v>
      </c>
      <c r="L10" s="133">
        <f t="shared" si="0"/>
        <v>1.3449497621443149</v>
      </c>
      <c r="M10" s="127">
        <f t="shared" si="1"/>
        <v>0.53595602190027269</v>
      </c>
      <c r="N10" s="113">
        <f t="shared" si="3"/>
        <v>0.99999996087531384</v>
      </c>
      <c r="O10" s="30"/>
      <c r="P10" s="45"/>
      <c r="Q10" s="142"/>
      <c r="R10" s="30"/>
      <c r="S10" s="30"/>
      <c r="T10" s="30"/>
      <c r="U10" s="30"/>
    </row>
    <row r="11" spans="1:21" ht="24" x14ac:dyDescent="0.85">
      <c r="A11" s="53">
        <v>4</v>
      </c>
      <c r="B11" s="91"/>
      <c r="C11" s="92"/>
      <c r="D11" s="139">
        <f t="shared" si="4"/>
        <v>0</v>
      </c>
      <c r="E11" s="41"/>
      <c r="F11" s="41"/>
      <c r="G11" s="123">
        <f t="shared" si="5"/>
        <v>50</v>
      </c>
      <c r="H11" s="124">
        <f t="shared" si="2"/>
        <v>0.52250379025951199</v>
      </c>
      <c r="I11" s="126">
        <f t="shared" si="7"/>
        <v>100</v>
      </c>
      <c r="J11" s="127">
        <f t="shared" si="6"/>
        <v>0.7320817310812977</v>
      </c>
      <c r="K11" s="110">
        <v>91.469091849925292</v>
      </c>
      <c r="L11" s="133">
        <f t="shared" si="0"/>
        <v>1.4011031971991907</v>
      </c>
      <c r="M11" s="127">
        <f t="shared" si="1"/>
        <v>0.56108988783703018</v>
      </c>
      <c r="N11" s="113">
        <f t="shared" si="3"/>
        <v>0.99999995393394947</v>
      </c>
      <c r="O11" s="30"/>
      <c r="P11" s="54" t="s">
        <v>88</v>
      </c>
      <c r="Q11" s="142"/>
      <c r="R11" s="30"/>
      <c r="S11" s="30"/>
      <c r="T11" s="30"/>
      <c r="U11" s="30"/>
    </row>
    <row r="12" spans="1:21" ht="21" x14ac:dyDescent="0.65">
      <c r="A12" s="53">
        <v>5</v>
      </c>
      <c r="B12" s="91">
        <v>100</v>
      </c>
      <c r="C12" s="92">
        <v>0.5</v>
      </c>
      <c r="D12" s="139">
        <f>+B12*C12</f>
        <v>50</v>
      </c>
      <c r="E12" s="41"/>
      <c r="F12" s="41"/>
      <c r="G12" s="123">
        <f t="shared" si="5"/>
        <v>150</v>
      </c>
      <c r="H12" s="124">
        <f t="shared" si="2"/>
        <v>0.49162927133424428</v>
      </c>
      <c r="I12" s="126">
        <f t="shared" si="7"/>
        <v>100</v>
      </c>
      <c r="J12" s="127">
        <f t="shared" si="6"/>
        <v>0.70653041872958766</v>
      </c>
      <c r="K12" s="110">
        <v>92.359523522584141</v>
      </c>
      <c r="L12" s="133">
        <f t="shared" si="0"/>
        <v>1.4371203260784657</v>
      </c>
      <c r="M12" s="127">
        <f t="shared" si="1"/>
        <v>0.57727510674899274</v>
      </c>
      <c r="N12" s="113">
        <f t="shared" si="3"/>
        <v>0.99999967885645358</v>
      </c>
      <c r="O12" s="30"/>
      <c r="P12" s="30"/>
      <c r="Q12" s="30"/>
      <c r="R12" s="30"/>
      <c r="S12" s="30"/>
      <c r="T12" s="30"/>
      <c r="U12" s="30"/>
    </row>
    <row r="13" spans="1:21" ht="21" x14ac:dyDescent="0.65">
      <c r="A13" s="53">
        <v>6</v>
      </c>
      <c r="B13" s="91"/>
      <c r="C13" s="92"/>
      <c r="D13" s="139">
        <f t="shared" si="4"/>
        <v>0</v>
      </c>
      <c r="E13" s="41"/>
      <c r="F13" s="41"/>
      <c r="G13" s="123">
        <f t="shared" si="5"/>
        <v>150</v>
      </c>
      <c r="H13" s="124">
        <f t="shared" si="2"/>
        <v>0.46430862429987602</v>
      </c>
      <c r="I13" s="126">
        <f t="shared" si="7"/>
        <v>100</v>
      </c>
      <c r="J13" s="127">
        <f>+(I12*J12+G12*H12-B12*C12-G11*H11)/I13</f>
        <v>0.68272243060119819</v>
      </c>
      <c r="K13" s="110">
        <v>93.167198051830979</v>
      </c>
      <c r="L13" s="133">
        <f t="shared" si="0"/>
        <v>1.4704065246056222</v>
      </c>
      <c r="M13" s="127">
        <f t="shared" si="1"/>
        <v>0.59227658542894612</v>
      </c>
      <c r="N13" s="113">
        <f t="shared" si="3"/>
        <v>1.0000001866617731</v>
      </c>
      <c r="O13" s="30"/>
      <c r="P13" s="30"/>
      <c r="Q13" s="30" t="s">
        <v>84</v>
      </c>
      <c r="R13" s="30"/>
      <c r="S13" s="30"/>
      <c r="T13" s="30"/>
      <c r="U13" s="30"/>
    </row>
    <row r="14" spans="1:21" ht="21" x14ac:dyDescent="0.65">
      <c r="A14" s="53">
        <v>7</v>
      </c>
      <c r="B14" s="91"/>
      <c r="C14" s="92"/>
      <c r="D14" s="139">
        <f t="shared" si="4"/>
        <v>0</v>
      </c>
      <c r="E14" s="41"/>
      <c r="F14" s="41"/>
      <c r="G14" s="123">
        <f t="shared" si="5"/>
        <v>150</v>
      </c>
      <c r="H14" s="124">
        <f t="shared" si="2"/>
        <v>0.4202292871258636</v>
      </c>
      <c r="I14" s="126">
        <f t="shared" si="7"/>
        <v>100</v>
      </c>
      <c r="J14" s="127">
        <f t="shared" si="6"/>
        <v>0.64174146004964572</v>
      </c>
      <c r="K14" s="110">
        <v>94.511357979521037</v>
      </c>
      <c r="L14" s="133">
        <f t="shared" si="0"/>
        <v>1.5271221680878149</v>
      </c>
      <c r="M14" s="127">
        <f t="shared" si="1"/>
        <v>0.61793107326249685</v>
      </c>
      <c r="N14" s="113">
        <f t="shared" si="3"/>
        <v>1.0000003254373908</v>
      </c>
      <c r="O14" s="30"/>
      <c r="P14" s="30"/>
      <c r="Q14" s="30" t="s">
        <v>85</v>
      </c>
      <c r="R14" s="30"/>
      <c r="S14" s="30"/>
      <c r="T14" s="30"/>
      <c r="U14" s="30"/>
    </row>
    <row r="15" spans="1:21" ht="21" x14ac:dyDescent="0.65">
      <c r="A15" s="53">
        <v>8</v>
      </c>
      <c r="B15" s="91"/>
      <c r="C15" s="92"/>
      <c r="D15" s="139">
        <f>+B15*C15</f>
        <v>0</v>
      </c>
      <c r="E15" s="41"/>
      <c r="F15" s="41"/>
      <c r="G15" s="123">
        <f t="shared" si="5"/>
        <v>150</v>
      </c>
      <c r="H15" s="124">
        <f t="shared" si="2"/>
        <v>0.35593898153211545</v>
      </c>
      <c r="I15" s="126">
        <f t="shared" si="7"/>
        <v>100</v>
      </c>
      <c r="J15" s="127">
        <f t="shared" si="6"/>
        <v>0.57562245428862713</v>
      </c>
      <c r="K15" s="110">
        <v>96.568838304402917</v>
      </c>
      <c r="L15" s="133">
        <f t="shared" si="0"/>
        <v>1.6171941938219268</v>
      </c>
      <c r="M15" s="127">
        <f t="shared" si="1"/>
        <v>0.65890842929644433</v>
      </c>
      <c r="N15" s="113">
        <f t="shared" si="3"/>
        <v>1.0000004729968794</v>
      </c>
      <c r="O15" s="30"/>
      <c r="P15" s="30"/>
      <c r="R15" s="30"/>
      <c r="S15" s="30"/>
      <c r="T15" s="30"/>
      <c r="U15" s="30"/>
    </row>
    <row r="16" spans="1:21" ht="24" x14ac:dyDescent="0.85">
      <c r="A16" s="53">
        <v>9</v>
      </c>
      <c r="B16" s="91"/>
      <c r="C16" s="92"/>
      <c r="D16" s="139">
        <f t="shared" si="4"/>
        <v>0</v>
      </c>
      <c r="E16" s="41"/>
      <c r="F16" s="41"/>
      <c r="G16" s="123">
        <f t="shared" si="5"/>
        <v>150</v>
      </c>
      <c r="H16" s="124">
        <f t="shared" si="2"/>
        <v>0.27449096598331901</v>
      </c>
      <c r="I16" s="126">
        <f t="shared" si="7"/>
        <v>100</v>
      </c>
      <c r="J16" s="127">
        <f>+(I15*J15+G15*H15-B15*C15-G14*H14)/I16</f>
        <v>0.47918699589800484</v>
      </c>
      <c r="K16" s="110">
        <v>99.356967125852819</v>
      </c>
      <c r="L16" s="133">
        <f t="shared" si="0"/>
        <v>1.7457295695739776</v>
      </c>
      <c r="M16" s="127">
        <f t="shared" si="1"/>
        <v>0.71785820436959191</v>
      </c>
      <c r="N16" s="113">
        <f t="shared" si="3"/>
        <v>1.0000005456354208</v>
      </c>
      <c r="O16" s="30"/>
      <c r="P16" s="54" t="s">
        <v>89</v>
      </c>
      <c r="Q16" s="30"/>
      <c r="R16" s="30"/>
      <c r="S16" s="30"/>
      <c r="T16" s="30"/>
      <c r="U16" s="30"/>
    </row>
    <row r="17" spans="1:21" ht="21.4" thickBot="1" x14ac:dyDescent="0.7">
      <c r="A17" s="53">
        <v>10</v>
      </c>
      <c r="B17" s="93"/>
      <c r="C17" s="94"/>
      <c r="D17" s="140">
        <f t="shared" si="4"/>
        <v>0</v>
      </c>
      <c r="E17" s="41"/>
      <c r="F17" s="41"/>
      <c r="G17" s="123">
        <f t="shared" si="5"/>
        <v>150</v>
      </c>
      <c r="H17" s="124">
        <f t="shared" si="2"/>
        <v>0.1874709015123725</v>
      </c>
      <c r="I17" s="126">
        <f t="shared" si="7"/>
        <v>100</v>
      </c>
      <c r="J17" s="127">
        <f t="shared" si="6"/>
        <v>0.35701497257481019</v>
      </c>
      <c r="K17" s="110">
        <v>102.58825628978899</v>
      </c>
      <c r="L17" s="133">
        <f t="shared" si="0"/>
        <v>1.9043753974333359</v>
      </c>
      <c r="M17" s="127">
        <f t="shared" si="1"/>
        <v>0.79133736237380103</v>
      </c>
      <c r="N17" s="113">
        <f t="shared" si="3"/>
        <v>1.0000004976082857</v>
      </c>
      <c r="O17" s="30"/>
      <c r="P17" s="54"/>
      <c r="Q17" s="30"/>
      <c r="R17" s="30"/>
      <c r="S17" s="30"/>
      <c r="T17" s="30"/>
      <c r="U17" s="30"/>
    </row>
    <row r="18" spans="1:21" ht="21.75" thickTop="1" thickBot="1" x14ac:dyDescent="0.7">
      <c r="A18" s="53" t="s">
        <v>14</v>
      </c>
      <c r="B18" s="41"/>
      <c r="C18" s="41"/>
      <c r="D18" s="41"/>
      <c r="E18" s="41"/>
      <c r="F18" s="41"/>
      <c r="G18" s="128">
        <f>+SUM(B8:B17)-E7</f>
        <v>50</v>
      </c>
      <c r="H18" s="124">
        <f t="shared" si="2"/>
        <v>0.10944269138073619</v>
      </c>
      <c r="I18" s="129">
        <f t="shared" si="7"/>
        <v>100</v>
      </c>
      <c r="J18" s="130">
        <f t="shared" si="6"/>
        <v>0.22648487586839039</v>
      </c>
      <c r="K18" s="111">
        <v>105.73792728168782</v>
      </c>
      <c r="L18" s="134">
        <f t="shared" si="0"/>
        <v>2.0694381051036146</v>
      </c>
      <c r="M18" s="130">
        <f t="shared" si="1"/>
        <v>0.86857385616438776</v>
      </c>
      <c r="N18" s="114">
        <f t="shared" si="3"/>
        <v>1.0000003781472291</v>
      </c>
      <c r="O18" s="30"/>
      <c r="P18" s="54"/>
      <c r="Q18" s="30"/>
      <c r="R18" s="30"/>
      <c r="S18" s="30"/>
      <c r="T18" s="30"/>
      <c r="U18" s="30"/>
    </row>
    <row r="19" spans="1:21" ht="24.75" thickTop="1" thickBot="1" x14ac:dyDescent="0.9">
      <c r="A19" s="53"/>
      <c r="B19" s="41"/>
      <c r="C19" s="41"/>
      <c r="D19" s="41"/>
      <c r="E19" s="41"/>
      <c r="F19" s="41"/>
      <c r="G19" s="77" t="s">
        <v>63</v>
      </c>
      <c r="H19" s="131">
        <f>+(SUM(D7:D17)-E7*F7)/G18</f>
        <v>0.109442952800337</v>
      </c>
      <c r="I19" s="43"/>
      <c r="J19" s="43"/>
      <c r="K19" s="41"/>
      <c r="L19" s="41"/>
      <c r="M19" s="41"/>
      <c r="N19" s="42"/>
      <c r="O19" s="30"/>
      <c r="P19" s="30"/>
      <c r="Q19" s="30"/>
      <c r="R19" s="30"/>
      <c r="S19" s="30"/>
      <c r="T19" s="30"/>
      <c r="U19" s="30"/>
    </row>
    <row r="20" spans="1:21" ht="21.75" thickTop="1" thickBot="1" x14ac:dyDescent="0.7">
      <c r="A20" s="64"/>
      <c r="B20" s="47"/>
      <c r="C20" s="47"/>
      <c r="D20" s="47"/>
      <c r="E20" s="47"/>
      <c r="F20" s="47"/>
      <c r="G20" s="107" t="s">
        <v>66</v>
      </c>
      <c r="H20" s="115">
        <f>+H18-H19</f>
        <v>-2.6141960081382809E-7</v>
      </c>
      <c r="I20" s="50"/>
      <c r="J20" s="50"/>
      <c r="K20" s="47"/>
      <c r="L20" s="47"/>
      <c r="M20" s="47"/>
      <c r="N20" s="48"/>
      <c r="O20" s="30"/>
      <c r="P20" s="30"/>
      <c r="Q20" s="30"/>
      <c r="R20" s="30"/>
      <c r="S20" s="30"/>
      <c r="T20" s="30"/>
      <c r="U20" s="30"/>
    </row>
    <row r="21" spans="1:21" ht="21.75" thickTop="1" thickBot="1" x14ac:dyDescent="0.7">
      <c r="A21" s="33"/>
      <c r="B21" s="33"/>
      <c r="C21" s="33"/>
      <c r="D21" s="33"/>
      <c r="E21" s="33"/>
      <c r="F21" s="33"/>
      <c r="G21" s="31"/>
      <c r="H21" s="34"/>
      <c r="I21" s="35"/>
      <c r="J21" s="35"/>
      <c r="K21" s="33"/>
      <c r="L21" s="33"/>
      <c r="M21" s="33"/>
      <c r="N21" s="33"/>
      <c r="O21" s="30"/>
      <c r="P21" s="30"/>
      <c r="Q21" s="30"/>
      <c r="R21" s="30"/>
      <c r="S21" s="30"/>
      <c r="T21" s="30"/>
      <c r="U21" s="30"/>
    </row>
    <row r="22" spans="1:21" ht="21.4" thickTop="1" x14ac:dyDescent="0.65">
      <c r="A22" s="36" t="s">
        <v>5</v>
      </c>
      <c r="B22" s="37"/>
      <c r="C22" s="37"/>
      <c r="D22" s="38"/>
      <c r="E22" s="30"/>
      <c r="F22" s="39" t="s">
        <v>56</v>
      </c>
      <c r="G22" s="37"/>
      <c r="H22" s="37"/>
      <c r="I22" s="37"/>
      <c r="J22" s="37"/>
      <c r="K22" s="37"/>
      <c r="L22" s="37"/>
      <c r="M22" s="37"/>
      <c r="N22" s="38"/>
      <c r="O22" s="30"/>
      <c r="P22" s="4"/>
      <c r="Q22" s="4"/>
    </row>
    <row r="23" spans="1:21" ht="21" x14ac:dyDescent="0.65">
      <c r="A23" s="40"/>
      <c r="B23" s="41" t="s">
        <v>8</v>
      </c>
      <c r="C23" s="41" t="s">
        <v>9</v>
      </c>
      <c r="D23" s="42" t="s">
        <v>10</v>
      </c>
      <c r="E23" s="30"/>
      <c r="F23" s="40" t="s">
        <v>67</v>
      </c>
      <c r="G23" s="43"/>
      <c r="H23" s="43"/>
      <c r="I23" s="43"/>
      <c r="J23" s="43"/>
      <c r="K23" s="43"/>
      <c r="L23" s="43"/>
      <c r="M23" s="43"/>
      <c r="N23" s="44"/>
      <c r="O23" s="30"/>
      <c r="P23" s="4"/>
      <c r="Q23" s="4"/>
    </row>
    <row r="24" spans="1:21" ht="24" x14ac:dyDescent="0.85">
      <c r="A24" s="40" t="s">
        <v>6</v>
      </c>
      <c r="B24" s="104">
        <v>6.8927199999999997</v>
      </c>
      <c r="C24" s="104">
        <v>1203.5309999999999</v>
      </c>
      <c r="D24" s="101">
        <v>219.88800000000001</v>
      </c>
      <c r="E24" s="45"/>
      <c r="F24" s="40" t="s">
        <v>64</v>
      </c>
      <c r="G24" s="43"/>
      <c r="H24" s="43"/>
      <c r="I24" s="43"/>
      <c r="J24" s="43"/>
      <c r="K24" s="41"/>
      <c r="L24" s="41"/>
      <c r="M24" s="43"/>
      <c r="N24" s="44"/>
      <c r="O24" s="30"/>
      <c r="P24" s="4"/>
      <c r="Q24" s="4"/>
    </row>
    <row r="25" spans="1:21" ht="21.4" thickBot="1" x14ac:dyDescent="0.7">
      <c r="A25" s="46" t="s">
        <v>7</v>
      </c>
      <c r="B25" s="102">
        <v>6.9580500000000001</v>
      </c>
      <c r="C25" s="102">
        <v>1346.7729999999999</v>
      </c>
      <c r="D25" s="103">
        <v>219.69300000000001</v>
      </c>
      <c r="E25" s="45"/>
      <c r="F25" s="40" t="s">
        <v>82</v>
      </c>
      <c r="G25" s="43"/>
      <c r="H25" s="43"/>
      <c r="I25" s="43"/>
      <c r="J25" s="43"/>
      <c r="K25" s="43"/>
      <c r="L25" s="43"/>
      <c r="M25" s="43"/>
      <c r="N25" s="44"/>
      <c r="O25" s="30"/>
      <c r="P25" s="4"/>
      <c r="Q25" s="4"/>
    </row>
    <row r="26" spans="1:21" ht="21.75" thickTop="1" thickBot="1" x14ac:dyDescent="0.7">
      <c r="A26" s="35"/>
      <c r="B26" s="33"/>
      <c r="C26" s="33"/>
      <c r="D26" s="33"/>
      <c r="E26" s="45"/>
      <c r="F26" s="49" t="s">
        <v>57</v>
      </c>
      <c r="G26" s="50"/>
      <c r="H26" s="50"/>
      <c r="I26" s="50"/>
      <c r="J26" s="50"/>
      <c r="K26" s="50"/>
      <c r="L26" s="50"/>
      <c r="M26" s="50"/>
      <c r="N26" s="51"/>
      <c r="O26" s="30"/>
    </row>
    <row r="27" spans="1:21" ht="21.75" thickTop="1" thickBot="1" x14ac:dyDescent="0.7">
      <c r="A27" s="30"/>
      <c r="B27" s="30"/>
      <c r="C27" s="30"/>
      <c r="D27" s="30"/>
      <c r="E27" s="30"/>
      <c r="F27" s="30"/>
      <c r="G27" s="30"/>
      <c r="H27" s="30"/>
      <c r="I27" s="30"/>
      <c r="J27" s="45"/>
      <c r="K27" s="30"/>
      <c r="L27" s="30"/>
      <c r="M27" s="30"/>
      <c r="N27" s="30"/>
      <c r="O27" s="30"/>
    </row>
    <row r="28" spans="1:21" ht="21.4" thickTop="1" x14ac:dyDescent="0.65">
      <c r="A28" s="36" t="s">
        <v>68</v>
      </c>
      <c r="B28" s="37"/>
      <c r="C28" s="52"/>
      <c r="D28" s="30"/>
      <c r="E28" s="135" t="s">
        <v>30</v>
      </c>
      <c r="F28" s="136"/>
      <c r="G28" s="30"/>
      <c r="H28" s="36" t="s">
        <v>2</v>
      </c>
      <c r="I28" s="37"/>
      <c r="J28" s="37"/>
      <c r="K28" s="37"/>
      <c r="L28" s="37"/>
      <c r="M28" s="38"/>
      <c r="N28" s="30"/>
      <c r="O28" s="30"/>
    </row>
    <row r="29" spans="1:21" ht="21" x14ac:dyDescent="0.65">
      <c r="A29" s="53" t="s">
        <v>69</v>
      </c>
      <c r="B29" s="77" t="s">
        <v>70</v>
      </c>
      <c r="C29" s="80">
        <f>+B3/(1+B3)</f>
        <v>0.5</v>
      </c>
      <c r="D29" s="54"/>
      <c r="E29" s="53" t="s">
        <v>3</v>
      </c>
      <c r="F29" s="42" t="s">
        <v>4</v>
      </c>
      <c r="G29" s="30"/>
      <c r="H29" s="53" t="s">
        <v>1</v>
      </c>
      <c r="I29" s="41" t="s">
        <v>9</v>
      </c>
      <c r="J29" s="41" t="s">
        <v>17</v>
      </c>
      <c r="K29" s="41" t="s">
        <v>1</v>
      </c>
      <c r="L29" s="41" t="s">
        <v>12</v>
      </c>
      <c r="M29" s="42" t="s">
        <v>1</v>
      </c>
      <c r="N29" s="30"/>
      <c r="O29" s="30"/>
    </row>
    <row r="30" spans="1:21" ht="21" x14ac:dyDescent="0.65">
      <c r="A30" s="53"/>
      <c r="B30" s="78" t="s">
        <v>71</v>
      </c>
      <c r="C30" s="80">
        <f>+F7/(1+B3)</f>
        <v>0.4452785235998315</v>
      </c>
      <c r="D30" s="57"/>
      <c r="E30" s="58">
        <f>+H7</f>
        <v>0.890557047199663</v>
      </c>
      <c r="F30" s="56">
        <f>+J8</f>
        <v>0.890557047199663</v>
      </c>
      <c r="G30" s="30"/>
      <c r="H30" s="59" t="s">
        <v>18</v>
      </c>
      <c r="I30" s="60">
        <f t="shared" ref="I30:I41" si="8">+G7</f>
        <v>50</v>
      </c>
      <c r="J30" s="60">
        <v>0</v>
      </c>
      <c r="K30" s="61" t="s">
        <v>18</v>
      </c>
      <c r="L30" s="62">
        <f t="shared" ref="L30:L41" si="9">+K7</f>
        <v>82.371168394803945</v>
      </c>
      <c r="M30" s="63" t="s">
        <v>18</v>
      </c>
      <c r="N30" s="30"/>
      <c r="O30" s="30"/>
    </row>
    <row r="31" spans="1:21" ht="21" x14ac:dyDescent="0.65">
      <c r="A31" s="53"/>
      <c r="B31" s="55" t="s">
        <v>3</v>
      </c>
      <c r="C31" s="56" t="s">
        <v>4</v>
      </c>
      <c r="D31" s="30"/>
      <c r="E31" s="58">
        <f>+H8</f>
        <v>0.76125729621489613</v>
      </c>
      <c r="F31" s="56">
        <f>+J8</f>
        <v>0.890557047199663</v>
      </c>
      <c r="G31" s="30"/>
      <c r="H31" s="59" t="s">
        <v>19</v>
      </c>
      <c r="I31" s="60">
        <f t="shared" si="8"/>
        <v>50</v>
      </c>
      <c r="J31" s="60">
        <f t="shared" ref="J31:J41" si="10">+I8</f>
        <v>100</v>
      </c>
      <c r="K31" s="61" t="s">
        <v>19</v>
      </c>
      <c r="L31" s="62">
        <f t="shared" si="9"/>
        <v>85.284241012456533</v>
      </c>
      <c r="M31" s="63" t="s">
        <v>19</v>
      </c>
      <c r="N31" s="30"/>
      <c r="O31" s="30"/>
    </row>
    <row r="32" spans="1:21" ht="21" x14ac:dyDescent="0.65">
      <c r="A32" s="53"/>
      <c r="B32" s="55">
        <v>0</v>
      </c>
      <c r="C32" s="56">
        <f>+C29*B32+C30</f>
        <v>0.4452785235998315</v>
      </c>
      <c r="D32" s="30"/>
      <c r="E32" s="58">
        <f>+H8</f>
        <v>0.76125729621489613</v>
      </c>
      <c r="F32" s="56">
        <f>+J9</f>
        <v>0.82590717170727967</v>
      </c>
      <c r="G32" s="30"/>
      <c r="H32" s="59" t="s">
        <v>20</v>
      </c>
      <c r="I32" s="60">
        <f t="shared" si="8"/>
        <v>50</v>
      </c>
      <c r="J32" s="60">
        <f t="shared" si="10"/>
        <v>100</v>
      </c>
      <c r="K32" s="61" t="s">
        <v>20</v>
      </c>
      <c r="L32" s="62">
        <f t="shared" si="9"/>
        <v>87.961366840860762</v>
      </c>
      <c r="M32" s="63" t="s">
        <v>20</v>
      </c>
      <c r="N32" s="30"/>
      <c r="O32" s="30"/>
      <c r="P32" s="1"/>
      <c r="Q32" s="1"/>
    </row>
    <row r="33" spans="1:17" ht="21" x14ac:dyDescent="0.65">
      <c r="A33" s="53"/>
      <c r="B33" s="55">
        <v>1</v>
      </c>
      <c r="C33" s="56">
        <f>+C29*B33+C30</f>
        <v>0.94527852359983155</v>
      </c>
      <c r="D33" s="30"/>
      <c r="E33" s="58">
        <f>+H9</f>
        <v>0.6523865755380337</v>
      </c>
      <c r="F33" s="56">
        <f>+J9</f>
        <v>0.82590717170727967</v>
      </c>
      <c r="G33" s="30"/>
      <c r="H33" s="59" t="s">
        <v>21</v>
      </c>
      <c r="I33" s="60">
        <f t="shared" si="8"/>
        <v>50</v>
      </c>
      <c r="J33" s="60">
        <f t="shared" si="10"/>
        <v>100</v>
      </c>
      <c r="K33" s="61" t="s">
        <v>21</v>
      </c>
      <c r="L33" s="62">
        <f t="shared" si="9"/>
        <v>90.044759835141917</v>
      </c>
      <c r="M33" s="63" t="s">
        <v>21</v>
      </c>
      <c r="N33" s="30"/>
      <c r="O33" s="30"/>
      <c r="P33" s="2"/>
      <c r="Q33" s="1"/>
    </row>
    <row r="34" spans="1:17" ht="21" x14ac:dyDescent="0.65">
      <c r="A34" s="53"/>
      <c r="B34" s="55"/>
      <c r="C34" s="56"/>
      <c r="D34" s="30"/>
      <c r="E34" s="58">
        <f>+H9</f>
        <v>0.6523865755380337</v>
      </c>
      <c r="F34" s="56">
        <f>+J10</f>
        <v>0.77147181136884857</v>
      </c>
      <c r="G34" s="30"/>
      <c r="H34" s="59" t="s">
        <v>22</v>
      </c>
      <c r="I34" s="60">
        <f t="shared" si="8"/>
        <v>50</v>
      </c>
      <c r="J34" s="60">
        <f t="shared" si="10"/>
        <v>100</v>
      </c>
      <c r="K34" s="61" t="s">
        <v>22</v>
      </c>
      <c r="L34" s="62">
        <f t="shared" si="9"/>
        <v>91.469091849925292</v>
      </c>
      <c r="M34" s="63" t="s">
        <v>22</v>
      </c>
      <c r="N34" s="30"/>
      <c r="O34" s="30"/>
      <c r="P34" s="2"/>
      <c r="Q34" s="2"/>
    </row>
    <row r="35" spans="1:17" ht="21" x14ac:dyDescent="0.65">
      <c r="A35" s="53" t="s">
        <v>72</v>
      </c>
      <c r="B35" s="78" t="s">
        <v>70</v>
      </c>
      <c r="C35" s="79">
        <f>+(1+I3)/I3</f>
        <v>1.5</v>
      </c>
      <c r="D35" s="30"/>
      <c r="E35" s="58">
        <f>+H10</f>
        <v>0.57360641496293197</v>
      </c>
      <c r="F35" s="56">
        <f>+J10</f>
        <v>0.77147181136884857</v>
      </c>
      <c r="G35" s="30"/>
      <c r="H35" s="59" t="s">
        <v>23</v>
      </c>
      <c r="I35" s="60">
        <f t="shared" si="8"/>
        <v>150</v>
      </c>
      <c r="J35" s="60">
        <f t="shared" si="10"/>
        <v>100</v>
      </c>
      <c r="K35" s="61" t="s">
        <v>23</v>
      </c>
      <c r="L35" s="62">
        <f t="shared" si="9"/>
        <v>92.359523522584141</v>
      </c>
      <c r="M35" s="63" t="s">
        <v>23</v>
      </c>
      <c r="N35" s="30"/>
      <c r="O35" s="30"/>
      <c r="P35" s="2"/>
      <c r="Q35" s="2"/>
    </row>
    <row r="36" spans="1:17" ht="21" x14ac:dyDescent="0.65">
      <c r="A36" s="53"/>
      <c r="B36" s="78" t="s">
        <v>71</v>
      </c>
      <c r="C36" s="79">
        <f>-H18/I3</f>
        <v>-5.4721345690368094E-2</v>
      </c>
      <c r="D36" s="30"/>
      <c r="E36" s="58">
        <f>+H10</f>
        <v>0.57360641496293197</v>
      </c>
      <c r="F36" s="56">
        <f>+J11</f>
        <v>0.7320817310812977</v>
      </c>
      <c r="G36" s="30"/>
      <c r="H36" s="59" t="s">
        <v>24</v>
      </c>
      <c r="I36" s="60">
        <f t="shared" si="8"/>
        <v>150</v>
      </c>
      <c r="J36" s="60">
        <f t="shared" si="10"/>
        <v>100</v>
      </c>
      <c r="K36" s="61" t="s">
        <v>24</v>
      </c>
      <c r="L36" s="62">
        <f t="shared" si="9"/>
        <v>93.167198051830979</v>
      </c>
      <c r="M36" s="63" t="s">
        <v>24</v>
      </c>
      <c r="N36" s="30"/>
      <c r="O36" s="30"/>
      <c r="P36" s="2"/>
      <c r="Q36" s="2"/>
    </row>
    <row r="37" spans="1:17" ht="21" x14ac:dyDescent="0.65">
      <c r="A37" s="53"/>
      <c r="B37" s="55" t="s">
        <v>3</v>
      </c>
      <c r="C37" s="56" t="s">
        <v>4</v>
      </c>
      <c r="D37" s="30"/>
      <c r="E37" s="58">
        <f>+H11</f>
        <v>0.52250379025951199</v>
      </c>
      <c r="F37" s="56">
        <f>+J11</f>
        <v>0.7320817310812977</v>
      </c>
      <c r="G37" s="30"/>
      <c r="H37" s="59" t="s">
        <v>25</v>
      </c>
      <c r="I37" s="60">
        <f t="shared" si="8"/>
        <v>150</v>
      </c>
      <c r="J37" s="60">
        <f t="shared" si="10"/>
        <v>100</v>
      </c>
      <c r="K37" s="61" t="s">
        <v>25</v>
      </c>
      <c r="L37" s="62">
        <f t="shared" si="9"/>
        <v>94.511357979521037</v>
      </c>
      <c r="M37" s="63" t="s">
        <v>25</v>
      </c>
      <c r="N37" s="30"/>
      <c r="O37" s="30"/>
      <c r="P37" s="2"/>
      <c r="Q37" s="2"/>
    </row>
    <row r="38" spans="1:17" ht="21" x14ac:dyDescent="0.65">
      <c r="A38" s="53"/>
      <c r="B38" s="55">
        <v>0</v>
      </c>
      <c r="C38" s="56">
        <f>+C35*B38+C36</f>
        <v>-5.4721345690368094E-2</v>
      </c>
      <c r="D38" s="30"/>
      <c r="E38" s="58">
        <f>+H11</f>
        <v>0.52250379025951199</v>
      </c>
      <c r="F38" s="56">
        <f>+J12</f>
        <v>0.70653041872958766</v>
      </c>
      <c r="G38" s="30"/>
      <c r="H38" s="59" t="s">
        <v>26</v>
      </c>
      <c r="I38" s="60">
        <f t="shared" si="8"/>
        <v>150</v>
      </c>
      <c r="J38" s="60">
        <f t="shared" si="10"/>
        <v>100</v>
      </c>
      <c r="K38" s="61" t="s">
        <v>26</v>
      </c>
      <c r="L38" s="62">
        <f t="shared" si="9"/>
        <v>96.568838304402917</v>
      </c>
      <c r="M38" s="63" t="s">
        <v>26</v>
      </c>
      <c r="N38" s="30"/>
      <c r="O38" s="30"/>
      <c r="P38" s="2"/>
      <c r="Q38" s="2"/>
    </row>
    <row r="39" spans="1:17" ht="21" x14ac:dyDescent="0.65">
      <c r="A39" s="53"/>
      <c r="B39" s="55">
        <v>1</v>
      </c>
      <c r="C39" s="56">
        <f>+C35*B39+C36</f>
        <v>1.4452786543096319</v>
      </c>
      <c r="D39" s="30"/>
      <c r="E39" s="58">
        <f>+H12</f>
        <v>0.49162927133424428</v>
      </c>
      <c r="F39" s="56">
        <f>+J12</f>
        <v>0.70653041872958766</v>
      </c>
      <c r="G39" s="30"/>
      <c r="H39" s="59" t="s">
        <v>27</v>
      </c>
      <c r="I39" s="60">
        <f t="shared" si="8"/>
        <v>150</v>
      </c>
      <c r="J39" s="60">
        <f t="shared" si="10"/>
        <v>100</v>
      </c>
      <c r="K39" s="61" t="s">
        <v>27</v>
      </c>
      <c r="L39" s="62">
        <f t="shared" si="9"/>
        <v>99.356967125852819</v>
      </c>
      <c r="M39" s="63" t="s">
        <v>27</v>
      </c>
      <c r="N39" s="30"/>
      <c r="O39" s="30"/>
      <c r="P39" s="2"/>
      <c r="Q39" s="2"/>
    </row>
    <row r="40" spans="1:17" ht="21.4" thickBot="1" x14ac:dyDescent="0.7">
      <c r="A40" s="64"/>
      <c r="B40" s="65"/>
      <c r="C40" s="66"/>
      <c r="D40" s="30"/>
      <c r="E40" s="58">
        <f>+H12</f>
        <v>0.49162927133424428</v>
      </c>
      <c r="F40" s="56">
        <f>+J13</f>
        <v>0.68272243060119819</v>
      </c>
      <c r="G40" s="30"/>
      <c r="H40" s="59" t="s">
        <v>28</v>
      </c>
      <c r="I40" s="60">
        <f t="shared" si="8"/>
        <v>150</v>
      </c>
      <c r="J40" s="60">
        <f t="shared" si="10"/>
        <v>100</v>
      </c>
      <c r="K40" s="61" t="s">
        <v>28</v>
      </c>
      <c r="L40" s="62">
        <f t="shared" si="9"/>
        <v>102.58825628978899</v>
      </c>
      <c r="M40" s="63" t="s">
        <v>28</v>
      </c>
      <c r="N40" s="30"/>
      <c r="O40" s="30"/>
      <c r="P40" s="2"/>
      <c r="Q40" s="2"/>
    </row>
    <row r="41" spans="1:17" ht="21.75" thickTop="1" thickBot="1" x14ac:dyDescent="0.7">
      <c r="A41" s="30"/>
      <c r="B41" s="30"/>
      <c r="C41" s="30"/>
      <c r="D41" s="30"/>
      <c r="E41" s="58">
        <f>+H13</f>
        <v>0.46430862429987602</v>
      </c>
      <c r="F41" s="56">
        <f>+J13</f>
        <v>0.68272243060119819</v>
      </c>
      <c r="G41" s="30"/>
      <c r="H41" s="67" t="s">
        <v>0</v>
      </c>
      <c r="I41" s="68">
        <f t="shared" si="8"/>
        <v>50</v>
      </c>
      <c r="J41" s="68">
        <f t="shared" si="10"/>
        <v>100</v>
      </c>
      <c r="K41" s="69" t="s">
        <v>0</v>
      </c>
      <c r="L41" s="70">
        <f t="shared" si="9"/>
        <v>105.73792728168782</v>
      </c>
      <c r="M41" s="71" t="s">
        <v>0</v>
      </c>
      <c r="N41" s="30"/>
      <c r="O41" s="30"/>
      <c r="P41" s="2"/>
      <c r="Q41" s="2"/>
    </row>
    <row r="42" spans="1:17" ht="24.4" thickTop="1" x14ac:dyDescent="0.65">
      <c r="A42" s="72" t="s">
        <v>65</v>
      </c>
      <c r="B42" s="74" t="s">
        <v>3</v>
      </c>
      <c r="C42" s="73" t="s">
        <v>4</v>
      </c>
      <c r="D42" s="30"/>
      <c r="E42" s="58">
        <f>+H13</f>
        <v>0.46430862429987602</v>
      </c>
      <c r="F42" s="56">
        <f>+J14</f>
        <v>0.64174146004964572</v>
      </c>
      <c r="G42" s="30"/>
      <c r="H42" s="30"/>
      <c r="I42" s="30"/>
      <c r="J42" s="30"/>
      <c r="K42" s="30"/>
      <c r="L42" s="30"/>
      <c r="M42" s="30"/>
      <c r="N42" s="30"/>
      <c r="O42" s="30"/>
      <c r="P42" s="2"/>
      <c r="Q42" s="2"/>
    </row>
    <row r="43" spans="1:17" ht="21" x14ac:dyDescent="0.65">
      <c r="A43" s="53"/>
      <c r="B43" s="41">
        <v>0</v>
      </c>
      <c r="C43" s="42">
        <v>0</v>
      </c>
      <c r="D43" s="30"/>
      <c r="E43" s="58">
        <f>+H14</f>
        <v>0.4202292871258636</v>
      </c>
      <c r="F43" s="56">
        <f>+J14</f>
        <v>0.64174146004964572</v>
      </c>
      <c r="G43" s="30"/>
      <c r="H43" s="30"/>
      <c r="I43" s="30"/>
      <c r="J43" s="30"/>
      <c r="K43" s="30"/>
      <c r="L43" s="30"/>
      <c r="M43" s="30"/>
      <c r="N43" s="30"/>
      <c r="O43" s="30"/>
      <c r="P43" s="2"/>
      <c r="Q43" s="2"/>
    </row>
    <row r="44" spans="1:17" ht="21.4" thickBot="1" x14ac:dyDescent="0.7">
      <c r="A44" s="64"/>
      <c r="B44" s="47">
        <v>1</v>
      </c>
      <c r="C44" s="48">
        <v>1</v>
      </c>
      <c r="D44" s="30"/>
      <c r="E44" s="58">
        <f>+H14</f>
        <v>0.4202292871258636</v>
      </c>
      <c r="F44" s="56">
        <f>+J15</f>
        <v>0.57562245428862713</v>
      </c>
      <c r="G44" s="30"/>
      <c r="H44" s="30"/>
      <c r="I44" s="30"/>
      <c r="J44" s="30"/>
      <c r="K44" s="30"/>
      <c r="L44" s="30"/>
      <c r="M44" s="30"/>
      <c r="N44" s="30"/>
      <c r="O44" s="30"/>
      <c r="P44" s="2"/>
      <c r="Q44" s="2"/>
    </row>
    <row r="45" spans="1:17" ht="21.4" thickTop="1" x14ac:dyDescent="0.65">
      <c r="A45" s="57"/>
      <c r="B45" s="57"/>
      <c r="C45" s="57"/>
      <c r="D45" s="30"/>
      <c r="E45" s="58">
        <f>+H15</f>
        <v>0.35593898153211545</v>
      </c>
      <c r="F45" s="56">
        <f>+J15</f>
        <v>0.57562245428862713</v>
      </c>
      <c r="G45" s="30"/>
      <c r="H45" s="30"/>
      <c r="I45" s="30"/>
      <c r="J45" s="30"/>
      <c r="K45" s="30"/>
      <c r="L45" s="30"/>
      <c r="M45" s="30"/>
      <c r="N45" s="30"/>
      <c r="O45" s="30"/>
    </row>
    <row r="46" spans="1:17" ht="21" x14ac:dyDescent="0.65">
      <c r="A46" s="30"/>
      <c r="B46" s="30"/>
      <c r="C46" s="30"/>
      <c r="D46" s="30"/>
      <c r="E46" s="58">
        <f>+H15</f>
        <v>0.35593898153211545</v>
      </c>
      <c r="F46" s="56">
        <f>+J16</f>
        <v>0.47918699589800484</v>
      </c>
      <c r="G46" s="30"/>
      <c r="H46" s="30"/>
      <c r="I46" s="30"/>
      <c r="J46" s="30"/>
      <c r="K46" s="30"/>
      <c r="L46" s="30"/>
      <c r="M46" s="30"/>
      <c r="N46" s="30"/>
      <c r="O46" s="30"/>
    </row>
    <row r="47" spans="1:17" ht="21" x14ac:dyDescent="0.65">
      <c r="A47" s="57"/>
      <c r="B47" s="57"/>
      <c r="C47" s="30"/>
      <c r="D47" s="30"/>
      <c r="E47" s="58">
        <f>+H16</f>
        <v>0.27449096598331901</v>
      </c>
      <c r="F47" s="56">
        <f>+J16</f>
        <v>0.47918699589800484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7" ht="21" x14ac:dyDescent="0.65">
      <c r="A48" s="57"/>
      <c r="B48" s="57"/>
      <c r="C48" s="30"/>
      <c r="D48" s="30"/>
      <c r="E48" s="58">
        <f>+H16</f>
        <v>0.27449096598331901</v>
      </c>
      <c r="F48" s="56">
        <f>+J17</f>
        <v>0.35701497257481019</v>
      </c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21" x14ac:dyDescent="0.65">
      <c r="A49" s="57"/>
      <c r="B49" s="57"/>
      <c r="C49" s="30"/>
      <c r="D49" s="30"/>
      <c r="E49" s="58">
        <f>+H17</f>
        <v>0.1874709015123725</v>
      </c>
      <c r="F49" s="56">
        <f>+J17</f>
        <v>0.35701497257481019</v>
      </c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21" x14ac:dyDescent="0.65">
      <c r="A50" s="30"/>
      <c r="B50" s="75"/>
      <c r="C50" s="30"/>
      <c r="D50" s="30"/>
      <c r="E50" s="58">
        <f>+H17</f>
        <v>0.1874709015123725</v>
      </c>
      <c r="F50" s="56">
        <f>+J18</f>
        <v>0.22648487586839039</v>
      </c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21" x14ac:dyDescent="0.65">
      <c r="A51" s="30"/>
      <c r="B51" s="30"/>
      <c r="C51" s="30"/>
      <c r="D51" s="30"/>
      <c r="E51" s="58">
        <f>+H18</f>
        <v>0.10944269138073619</v>
      </c>
      <c r="F51" s="56">
        <f>+J18</f>
        <v>0.22648487586839039</v>
      </c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21.4" thickBot="1" x14ac:dyDescent="0.7">
      <c r="A52" s="30"/>
      <c r="B52" s="30"/>
      <c r="C52" s="30"/>
      <c r="D52" s="30"/>
      <c r="E52" s="76">
        <f>+H18</f>
        <v>0.10944269138073619</v>
      </c>
      <c r="F52" s="66">
        <f>+H19</f>
        <v>0.109442952800337</v>
      </c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1.4" thickTop="1" x14ac:dyDescent="0.6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x14ac:dyDescent="0.3">
      <c r="G54" s="3"/>
      <c r="H54" s="3"/>
    </row>
  </sheetData>
  <mergeCells count="2">
    <mergeCell ref="E28:F28"/>
    <mergeCell ref="K2:L2"/>
  </mergeCells>
  <phoneticPr fontId="1" type="noConversion"/>
  <pageMargins left="0.75" right="0.75" top="1" bottom="1" header="0.5" footer="0.5"/>
  <pageSetup scale="40" orientation="landscape" horizontalDpi="4294967292" verticalDpi="4294967292" r:id="rId1"/>
  <headerFooter alignWithMargins="0"/>
  <ignoredErrors>
    <ignoredError sqref="J9 J10:J17 J18 D8:D17 H19" emptyCellReference="1"/>
    <ignoredError sqref="K30 K31:K41 M30:M41 H30:H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O119"/>
  <sheetViews>
    <sheetView zoomScale="60" zoomScaleNormal="60" workbookViewId="0">
      <selection activeCell="B6" sqref="B6"/>
    </sheetView>
  </sheetViews>
  <sheetFormatPr defaultColWidth="11" defaultRowHeight="22.9" x14ac:dyDescent="0.6"/>
  <cols>
    <col min="1" max="13" width="18.64453125" style="26" customWidth="1"/>
    <col min="14" max="15" width="18.64453125" customWidth="1"/>
  </cols>
  <sheetData>
    <row r="1" spans="1:15" ht="20.25" thickBot="1" x14ac:dyDescent="0.55000000000000004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65" thickTop="1" thickBot="1" x14ac:dyDescent="0.55000000000000004">
      <c r="A2" s="4"/>
      <c r="B2" s="4"/>
      <c r="C2" s="4"/>
      <c r="D2" s="4"/>
      <c r="E2" s="17" t="s">
        <v>49</v>
      </c>
      <c r="F2" s="18">
        <v>760</v>
      </c>
      <c r="G2" s="4"/>
      <c r="H2" s="8" t="s">
        <v>5</v>
      </c>
      <c r="I2" s="9"/>
      <c r="J2" s="9"/>
      <c r="K2" s="10"/>
      <c r="L2" s="4"/>
      <c r="M2" s="4"/>
      <c r="N2" s="4"/>
      <c r="O2" s="4"/>
    </row>
    <row r="3" spans="1:15" ht="24" thickTop="1" x14ac:dyDescent="0.75">
      <c r="A3" s="21" t="s">
        <v>3</v>
      </c>
      <c r="B3" s="21" t="s">
        <v>4</v>
      </c>
      <c r="C3" s="21" t="s">
        <v>50</v>
      </c>
      <c r="D3" s="21" t="s">
        <v>51</v>
      </c>
      <c r="E3" s="21" t="s">
        <v>52</v>
      </c>
      <c r="F3" s="21" t="s">
        <v>11</v>
      </c>
      <c r="G3" s="4"/>
      <c r="H3" s="11"/>
      <c r="I3" s="12" t="s">
        <v>8</v>
      </c>
      <c r="J3" s="12" t="s">
        <v>9</v>
      </c>
      <c r="K3" s="13" t="s">
        <v>10</v>
      </c>
      <c r="L3" s="88" t="s">
        <v>75</v>
      </c>
      <c r="M3" s="88"/>
      <c r="N3" s="4"/>
      <c r="O3" s="4"/>
    </row>
    <row r="4" spans="1:15" thickBot="1" x14ac:dyDescent="0.55000000000000004">
      <c r="A4" s="22" t="s">
        <v>53</v>
      </c>
      <c r="B4" s="22" t="s">
        <v>53</v>
      </c>
      <c r="C4" s="23" t="s">
        <v>54</v>
      </c>
      <c r="D4" s="23" t="s">
        <v>55</v>
      </c>
      <c r="E4" s="23" t="s">
        <v>55</v>
      </c>
      <c r="F4" s="23" t="s">
        <v>55</v>
      </c>
      <c r="G4" s="4"/>
      <c r="H4" s="11" t="s">
        <v>6</v>
      </c>
      <c r="I4" s="12">
        <f>+'10-Tray'!B24</f>
        <v>6.8927199999999997</v>
      </c>
      <c r="J4" s="12">
        <f>+'10-Tray'!C24</f>
        <v>1203.5309999999999</v>
      </c>
      <c r="K4" s="13">
        <f>+'10-Tray'!D24</f>
        <v>219.88800000000001</v>
      </c>
      <c r="L4" s="4"/>
      <c r="M4" s="4"/>
      <c r="N4" s="4"/>
      <c r="O4" s="4"/>
    </row>
    <row r="5" spans="1:15" ht="20.65" thickTop="1" thickBot="1" x14ac:dyDescent="0.55000000000000004">
      <c r="A5" s="7">
        <v>0</v>
      </c>
      <c r="B5" s="5">
        <f>+A5*D5/$F$2</f>
        <v>0</v>
      </c>
      <c r="C5" s="24">
        <v>110.62216088942702</v>
      </c>
      <c r="D5" s="6">
        <f>10^($I$4-$J$4/(C5+$K$4))</f>
        <v>1783.5521403253808</v>
      </c>
      <c r="E5" s="6">
        <f>10^($I$5-$J$5/($K$5+C5))</f>
        <v>760.0000000000008</v>
      </c>
      <c r="F5" s="25">
        <f>$F$2-A5*D5-(1-A5)*E5</f>
        <v>0</v>
      </c>
      <c r="G5" s="4"/>
      <c r="H5" s="14" t="s">
        <v>7</v>
      </c>
      <c r="I5" s="85">
        <f>+'10-Tray'!B25</f>
        <v>6.9580500000000001</v>
      </c>
      <c r="J5" s="86">
        <f>+'10-Tray'!C25</f>
        <v>1346.7729999999999</v>
      </c>
      <c r="K5" s="87">
        <f>+'10-Tray'!D25</f>
        <v>219.69300000000001</v>
      </c>
      <c r="L5" s="4"/>
      <c r="M5" s="4"/>
      <c r="N5" s="4"/>
      <c r="O5" s="4"/>
    </row>
    <row r="6" spans="1:15" ht="20.65" thickTop="1" thickBot="1" x14ac:dyDescent="0.55000000000000004">
      <c r="A6" s="7">
        <v>0.01</v>
      </c>
      <c r="B6" s="5">
        <f>+A6*D6/$F$2</f>
        <v>2.3188539647312698E-2</v>
      </c>
      <c r="C6" s="24">
        <v>110.15096938668005</v>
      </c>
      <c r="D6" s="6">
        <f>10^($I$4-$J$4/(C6+$K$4))</f>
        <v>1762.3290131957649</v>
      </c>
      <c r="E6" s="6">
        <f>10^($I$5-$J$5/($K$5+C6))</f>
        <v>749.8754645131736</v>
      </c>
      <c r="F6" s="25">
        <f>$F$2-A6*D6-(1-A6)*E6</f>
        <v>0</v>
      </c>
      <c r="G6" s="4"/>
      <c r="H6" s="4"/>
      <c r="I6" s="4"/>
      <c r="J6" s="4"/>
      <c r="K6" s="4"/>
      <c r="L6" s="4"/>
      <c r="M6" s="4"/>
      <c r="N6" s="4"/>
      <c r="O6" s="4"/>
    </row>
    <row r="7" spans="1:15" ht="20.25" thickTop="1" x14ac:dyDescent="0.5">
      <c r="A7" s="7">
        <v>0.02</v>
      </c>
      <c r="B7" s="5">
        <f t="shared" ref="B7:B70" si="0">+A7*D7/$F$2</f>
        <v>4.582980648536443E-2</v>
      </c>
      <c r="C7" s="24">
        <v>109.68504059995138</v>
      </c>
      <c r="D7" s="6">
        <f t="shared" ref="D7:D70" si="1">10^($I$4-$J$4/(C7+$K$4))</f>
        <v>1741.5326464438483</v>
      </c>
      <c r="E7" s="6">
        <f t="shared" ref="E7:E70" si="2">10^($I$5-$J$5/($K$5+C7))</f>
        <v>739.96872150114552</v>
      </c>
      <c r="F7" s="25">
        <f t="shared" ref="F7:F70" si="3">$F$2-A7*D7-(1-A7)*E7</f>
        <v>0</v>
      </c>
      <c r="G7" s="4"/>
      <c r="H7" s="8" t="s">
        <v>39</v>
      </c>
      <c r="I7" s="9" t="s">
        <v>40</v>
      </c>
      <c r="J7" s="9"/>
      <c r="K7" s="9"/>
      <c r="L7" s="9"/>
      <c r="M7" s="10"/>
      <c r="N7" s="4"/>
      <c r="O7" s="4"/>
    </row>
    <row r="8" spans="1:15" ht="19.899999999999999" x14ac:dyDescent="0.5">
      <c r="A8" s="7">
        <v>0.03</v>
      </c>
      <c r="B8" s="5">
        <f t="shared" si="0"/>
        <v>6.7940198739404933E-2</v>
      </c>
      <c r="C8" s="24">
        <v>109.22428647736749</v>
      </c>
      <c r="D8" s="6">
        <f t="shared" si="1"/>
        <v>1721.1517013982584</v>
      </c>
      <c r="E8" s="6">
        <f t="shared" si="2"/>
        <v>730.27365871964162</v>
      </c>
      <c r="F8" s="25">
        <f t="shared" si="3"/>
        <v>0</v>
      </c>
      <c r="G8" s="4"/>
      <c r="H8" s="11"/>
      <c r="I8" s="19" t="s">
        <v>41</v>
      </c>
      <c r="J8" s="19"/>
      <c r="K8" s="19"/>
      <c r="L8" s="19"/>
      <c r="M8" s="27"/>
      <c r="N8" s="4"/>
      <c r="O8" s="4"/>
    </row>
    <row r="9" spans="1:15" ht="23.65" x14ac:dyDescent="0.75">
      <c r="A9" s="7">
        <v>0.04</v>
      </c>
      <c r="B9" s="5">
        <f t="shared" si="0"/>
        <v>8.9535536659826734E-2</v>
      </c>
      <c r="C9" s="24">
        <v>108.76862065606147</v>
      </c>
      <c r="D9" s="6">
        <f t="shared" si="1"/>
        <v>1701.175196536708</v>
      </c>
      <c r="E9" s="6">
        <f t="shared" si="2"/>
        <v>720.7843668109698</v>
      </c>
      <c r="F9" s="25">
        <f t="shared" si="3"/>
        <v>0</v>
      </c>
      <c r="G9" s="4"/>
      <c r="H9" s="11"/>
      <c r="I9" s="19" t="s">
        <v>42</v>
      </c>
      <c r="J9" s="19"/>
      <c r="K9" s="19"/>
      <c r="L9" s="19"/>
      <c r="M9" s="27"/>
      <c r="N9" s="4"/>
      <c r="O9" s="4"/>
    </row>
    <row r="10" spans="1:15" ht="19.899999999999999" x14ac:dyDescent="0.5">
      <c r="A10" s="7">
        <v>0.05</v>
      </c>
      <c r="B10" s="5">
        <f t="shared" si="0"/>
        <v>0.11063108520264195</v>
      </c>
      <c r="C10" s="24">
        <v>108.31795843488221</v>
      </c>
      <c r="D10" s="6">
        <f t="shared" si="1"/>
        <v>1681.5924950801575</v>
      </c>
      <c r="E10" s="6">
        <f t="shared" si="2"/>
        <v>711.49513183788679</v>
      </c>
      <c r="F10" s="25">
        <f t="shared" si="3"/>
        <v>0</v>
      </c>
      <c r="G10" s="4"/>
      <c r="H10" s="11"/>
      <c r="I10" s="19" t="s">
        <v>43</v>
      </c>
      <c r="J10" s="19"/>
      <c r="K10" s="19"/>
      <c r="L10" s="19"/>
      <c r="M10" s="27"/>
      <c r="N10" s="4"/>
      <c r="O10" s="4"/>
    </row>
    <row r="11" spans="1:15" ht="19.899999999999999" x14ac:dyDescent="0.5">
      <c r="A11" s="7">
        <v>0.06</v>
      </c>
      <c r="B11" s="5">
        <f t="shared" si="0"/>
        <v>0.13124157576548001</v>
      </c>
      <c r="C11" s="24">
        <v>107.87221674690446</v>
      </c>
      <c r="D11" s="6">
        <f t="shared" si="1"/>
        <v>1662.3932930294134</v>
      </c>
      <c r="E11" s="6">
        <f t="shared" si="2"/>
        <v>702.40042810450529</v>
      </c>
      <c r="F11" s="25">
        <f t="shared" si="3"/>
        <v>0</v>
      </c>
      <c r="G11" s="4"/>
      <c r="H11" s="11"/>
      <c r="I11" s="19" t="s">
        <v>44</v>
      </c>
      <c r="J11" s="19"/>
      <c r="K11" s="19"/>
      <c r="L11" s="19"/>
      <c r="M11" s="27"/>
      <c r="N11" s="4"/>
      <c r="O11" s="4"/>
    </row>
    <row r="12" spans="1:15" ht="23.65" x14ac:dyDescent="0.75">
      <c r="A12" s="7">
        <v>7.0000000000000007E-2</v>
      </c>
      <c r="B12" s="5">
        <f t="shared" si="0"/>
        <v>0.15138122701853954</v>
      </c>
      <c r="C12" s="24">
        <v>107.43131413180477</v>
      </c>
      <c r="D12" s="6">
        <f t="shared" si="1"/>
        <v>1643.5676076298575</v>
      </c>
      <c r="E12" s="6">
        <f t="shared" si="2"/>
        <v>693.4949112536666</v>
      </c>
      <c r="F12" s="25">
        <f t="shared" si="3"/>
        <v>0</v>
      </c>
      <c r="G12" s="4"/>
      <c r="H12" s="11"/>
      <c r="I12" s="19" t="s">
        <v>45</v>
      </c>
      <c r="J12" s="19"/>
      <c r="K12" s="19"/>
      <c r="L12" s="19"/>
      <c r="M12" s="27"/>
      <c r="N12" s="4"/>
      <c r="O12" s="4"/>
    </row>
    <row r="13" spans="1:15" ht="19.899999999999999" x14ac:dyDescent="0.5">
      <c r="A13" s="7">
        <v>0.08</v>
      </c>
      <c r="B13" s="5">
        <f t="shared" si="0"/>
        <v>0.17106376486842906</v>
      </c>
      <c r="C13" s="24">
        <v>106.99517070816006</v>
      </c>
      <c r="D13" s="6">
        <f t="shared" si="1"/>
        <v>1625.1057662500759</v>
      </c>
      <c r="E13" s="6">
        <f t="shared" si="2"/>
        <v>684.77341163042888</v>
      </c>
      <c r="F13" s="25">
        <f t="shared" si="3"/>
        <v>0</v>
      </c>
      <c r="G13" s="4"/>
      <c r="H13" s="11"/>
      <c r="I13" s="19" t="s">
        <v>46</v>
      </c>
      <c r="J13" s="19"/>
      <c r="K13" s="19"/>
      <c r="L13" s="19"/>
      <c r="M13" s="27"/>
      <c r="N13" s="4"/>
      <c r="O13" s="4"/>
    </row>
    <row r="14" spans="1:15" ht="23.65" x14ac:dyDescent="0.75">
      <c r="A14" s="7">
        <v>0.09</v>
      </c>
      <c r="B14" s="5">
        <f t="shared" si="0"/>
        <v>0.19030244159139262</v>
      </c>
      <c r="C14" s="24">
        <v>106.56370814572324</v>
      </c>
      <c r="D14" s="6">
        <f t="shared" si="1"/>
        <v>1606.9983956606488</v>
      </c>
      <c r="E14" s="6">
        <f t="shared" si="2"/>
        <v>676.23092790169312</v>
      </c>
      <c r="F14" s="25">
        <f t="shared" si="3"/>
        <v>0</v>
      </c>
      <c r="G14" s="4"/>
      <c r="H14" s="11"/>
      <c r="I14" s="19" t="s">
        <v>47</v>
      </c>
      <c r="J14" s="19"/>
      <c r="K14" s="19"/>
      <c r="L14" s="19"/>
      <c r="M14" s="27"/>
      <c r="N14" s="4"/>
      <c r="O14" s="4"/>
    </row>
    <row r="15" spans="1:15" ht="20.25" thickBot="1" x14ac:dyDescent="0.55000000000000004">
      <c r="A15" s="7">
        <v>0.1</v>
      </c>
      <c r="B15" s="5">
        <f t="shared" si="0"/>
        <v>0.20911005417098408</v>
      </c>
      <c r="C15" s="24">
        <v>106.13684963772369</v>
      </c>
      <c r="D15" s="6">
        <f t="shared" si="1"/>
        <v>1589.2364116994788</v>
      </c>
      <c r="E15" s="6">
        <f t="shared" si="2"/>
        <v>667.86262092227969</v>
      </c>
      <c r="F15" s="25">
        <f t="shared" si="3"/>
        <v>0</v>
      </c>
      <c r="G15" s="4"/>
      <c r="H15" s="14"/>
      <c r="I15" s="20" t="s">
        <v>58</v>
      </c>
      <c r="J15" s="20"/>
      <c r="K15" s="20"/>
      <c r="L15" s="20"/>
      <c r="M15" s="28"/>
      <c r="N15" s="4"/>
      <c r="O15" s="4"/>
    </row>
    <row r="16" spans="1:15" ht="20.25" thickTop="1" x14ac:dyDescent="0.5">
      <c r="A16" s="7">
        <v>0.11</v>
      </c>
      <c r="B16" s="5">
        <f t="shared" si="0"/>
        <v>0.22749896187389121</v>
      </c>
      <c r="C16" s="24">
        <v>105.71451987323736</v>
      </c>
      <c r="D16" s="6">
        <f t="shared" si="1"/>
        <v>1571.8110093105211</v>
      </c>
      <c r="E16" s="6">
        <f t="shared" si="2"/>
        <v>659.66380783802617</v>
      </c>
      <c r="F16" s="25">
        <f t="shared" si="3"/>
        <v>0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ht="19.899999999999999" x14ac:dyDescent="0.5">
      <c r="A17" s="7">
        <v>0.12</v>
      </c>
      <c r="B17" s="5">
        <f t="shared" si="0"/>
        <v>0.2454811030962579</v>
      </c>
      <c r="C17" s="24">
        <v>105.29664500966719</v>
      </c>
      <c r="D17" s="6">
        <f t="shared" si="1"/>
        <v>1554.7136529429667</v>
      </c>
      <c r="E17" s="6">
        <f t="shared" si="2"/>
        <v>651.62995641686882</v>
      </c>
      <c r="F17" s="25">
        <f t="shared" si="3"/>
        <v>0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ht="19.899999999999999" x14ac:dyDescent="0.5">
      <c r="A18" s="7">
        <v>0.13</v>
      </c>
      <c r="B18" s="5">
        <f t="shared" si="0"/>
        <v>0.26306801151155551</v>
      </c>
      <c r="C18" s="24">
        <v>104.88315264536996</v>
      </c>
      <c r="D18" s="6">
        <f t="shared" si="1"/>
        <v>1537.9360672983246</v>
      </c>
      <c r="E18" s="6">
        <f t="shared" si="2"/>
        <v>643.75667959910106</v>
      </c>
      <c r="F18" s="25">
        <f t="shared" si="3"/>
        <v>0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ht="19.899999999999999" x14ac:dyDescent="0.5">
      <c r="A19" s="7">
        <v>0.14000000000000001</v>
      </c>
      <c r="B19" s="5">
        <f t="shared" si="0"/>
        <v>0.28027083154980181</v>
      </c>
      <c r="C19" s="24">
        <v>104.47397179246342</v>
      </c>
      <c r="D19" s="6">
        <f t="shared" si="1"/>
        <v>1521.4702284132097</v>
      </c>
      <c r="E19" s="6">
        <f t="shared" si="2"/>
        <v>636.03973025831408</v>
      </c>
      <c r="F19" s="25">
        <f t="shared" si="3"/>
        <v>0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19.899999999999999" x14ac:dyDescent="0.5">
      <c r="A20" s="7">
        <v>0.15</v>
      </c>
      <c r="B20" s="5">
        <f t="shared" si="0"/>
        <v>0.29710033323669122</v>
      </c>
      <c r="C20" s="24">
        <v>104.0690328498428</v>
      </c>
      <c r="D20" s="6">
        <f t="shared" si="1"/>
        <v>1505.3083550659021</v>
      </c>
      <c r="E20" s="6">
        <f t="shared" si="2"/>
        <v>628.47499616484083</v>
      </c>
      <c r="F20" s="25">
        <f t="shared" si="3"/>
        <v>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9.899999999999999" x14ac:dyDescent="0.5">
      <c r="A21" s="7">
        <v>0.16</v>
      </c>
      <c r="B21" s="5">
        <f t="shared" si="0"/>
        <v>0.31356692642003381</v>
      </c>
      <c r="C21" s="24">
        <v>103.66826757643446</v>
      </c>
      <c r="D21" s="6">
        <f t="shared" si="1"/>
        <v>1489.4429004951605</v>
      </c>
      <c r="E21" s="6">
        <f t="shared" si="2"/>
        <v>621.05849514377746</v>
      </c>
      <c r="F21" s="25">
        <f t="shared" si="3"/>
        <v>1.2505552149377763E-12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9.899999999999999" x14ac:dyDescent="0.5">
      <c r="A22" s="7">
        <v>0.17</v>
      </c>
      <c r="B22" s="5">
        <f t="shared" si="0"/>
        <v>0.32968067440975563</v>
      </c>
      <c r="C22" s="24">
        <v>103.27160906471063</v>
      </c>
      <c r="D22" s="6">
        <f t="shared" si="1"/>
        <v>1473.8665444200838</v>
      </c>
      <c r="E22" s="6">
        <f t="shared" si="2"/>
        <v>613.78637041998229</v>
      </c>
      <c r="F22" s="25">
        <f t="shared" si="3"/>
        <v>4.5474735088646412E-13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9.899999999999999" x14ac:dyDescent="0.5">
      <c r="A23" s="7">
        <v>0.18</v>
      </c>
      <c r="B23" s="5">
        <f t="shared" si="0"/>
        <v>0.34545130705660959</v>
      </c>
      <c r="C23" s="24">
        <v>102.87899171448592</v>
      </c>
      <c r="D23" s="6">
        <f t="shared" si="1"/>
        <v>1458.5721853501295</v>
      </c>
      <c r="E23" s="6">
        <f t="shared" si="2"/>
        <v>606.65488614265371</v>
      </c>
      <c r="F23" s="25">
        <f t="shared" si="3"/>
        <v>6.2527760746888816E-13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ht="19.899999999999999" x14ac:dyDescent="0.5">
      <c r="A24" s="7">
        <v>0.19</v>
      </c>
      <c r="B24" s="5">
        <f t="shared" si="0"/>
        <v>0.36088823329369307</v>
      </c>
      <c r="C24" s="24">
        <v>102.49035120701588</v>
      </c>
      <c r="D24" s="6">
        <f t="shared" si="1"/>
        <v>1443.5529331747723</v>
      </c>
      <c r="E24" s="6">
        <f t="shared" si="2"/>
        <v>599.66042308246074</v>
      </c>
      <c r="F24" s="25">
        <f t="shared" si="3"/>
        <v>0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ht="19.899999999999999" x14ac:dyDescent="0.5">
      <c r="A25" s="7">
        <v>0.2</v>
      </c>
      <c r="B25" s="5">
        <f t="shared" si="0"/>
        <v>0.37600055316384068</v>
      </c>
      <c r="C25" s="24">
        <v>102.10562447941372</v>
      </c>
      <c r="D25" s="6">
        <f t="shared" si="1"/>
        <v>1428.8021020225947</v>
      </c>
      <c r="E25" s="6">
        <f t="shared" si="2"/>
        <v>592.79947449435144</v>
      </c>
      <c r="F25" s="25">
        <f t="shared" si="3"/>
        <v>0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9.899999999999999" x14ac:dyDescent="0.5">
      <c r="A26" s="7">
        <v>0.21</v>
      </c>
      <c r="B26" s="5">
        <f t="shared" si="0"/>
        <v>0.39079706935498648</v>
      </c>
      <c r="C26" s="24">
        <v>101.72474969939996</v>
      </c>
      <c r="D26" s="6">
        <f t="shared" si="1"/>
        <v>1414.3132033799511</v>
      </c>
      <c r="E26" s="6">
        <f t="shared" si="2"/>
        <v>586.06864213950655</v>
      </c>
      <c r="F26" s="25">
        <f t="shared" si="3"/>
        <v>0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9.899999999999999" x14ac:dyDescent="0.5">
      <c r="A27" s="7">
        <v>0.22</v>
      </c>
      <c r="B27" s="5">
        <f t="shared" si="0"/>
        <v>0.40528629826463386</v>
      </c>
      <c r="C27" s="24">
        <v>101.34766624039828</v>
      </c>
      <c r="D27" s="6">
        <f t="shared" si="1"/>
        <v>1400.079939459644</v>
      </c>
      <c r="E27" s="6">
        <f t="shared" si="2"/>
        <v>579.46463246010012</v>
      </c>
      <c r="F27" s="25">
        <f t="shared" si="3"/>
        <v>0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ht="19.899999999999999" x14ac:dyDescent="0.5">
      <c r="A28" s="7">
        <v>0.23</v>
      </c>
      <c r="B28" s="5">
        <f t="shared" si="0"/>
        <v>0.41947648061366233</v>
      </c>
      <c r="C28" s="24">
        <v>100.97431465698804</v>
      </c>
      <c r="D28" s="6">
        <f t="shared" si="1"/>
        <v>1386.0961968103625</v>
      </c>
      <c r="E28" s="6">
        <f t="shared" si="2"/>
        <v>572.98425290080047</v>
      </c>
      <c r="F28" s="25">
        <f t="shared" si="3"/>
        <v>0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ht="19.899999999999999" x14ac:dyDescent="0.5">
      <c r="A29" s="7">
        <v>0.24</v>
      </c>
      <c r="B29" s="5">
        <f t="shared" si="0"/>
        <v>0.43337559162885247</v>
      </c>
      <c r="C29" s="24">
        <v>100.60463666072336</v>
      </c>
      <c r="D29" s="6">
        <f t="shared" si="1"/>
        <v>1372.356040158033</v>
      </c>
      <c r="E29" s="6">
        <f t="shared" si="2"/>
        <v>566.62440837114764</v>
      </c>
      <c r="F29" s="25">
        <f t="shared" si="3"/>
        <v>0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ht="19.899999999999999" x14ac:dyDescent="0.5">
      <c r="A30" s="7">
        <v>0.25</v>
      </c>
      <c r="B30" s="5">
        <f t="shared" si="0"/>
        <v>0.44699135081261543</v>
      </c>
      <c r="C30" s="24">
        <v>100.23857509632624</v>
      </c>
      <c r="D30" s="6">
        <f t="shared" si="1"/>
        <v>1358.853706470351</v>
      </c>
      <c r="E30" s="6">
        <f t="shared" si="2"/>
        <v>560.38209784321657</v>
      </c>
      <c r="F30" s="25">
        <f t="shared" si="3"/>
        <v>0</v>
      </c>
      <c r="G30" s="4"/>
      <c r="H30" s="4"/>
      <c r="I30" s="4"/>
      <c r="J30" s="4"/>
      <c r="K30" s="4"/>
      <c r="L30" s="4"/>
      <c r="M30" s="4"/>
      <c r="N30" s="4"/>
      <c r="O30" s="4"/>
    </row>
    <row r="31" spans="1:15" ht="19.899999999999999" x14ac:dyDescent="0.5">
      <c r="A31" s="7">
        <v>0.26</v>
      </c>
      <c r="B31" s="5">
        <f t="shared" si="0"/>
        <v>0.46033123131768544</v>
      </c>
      <c r="C31" s="24">
        <v>99.876073918260971</v>
      </c>
      <c r="D31" s="6">
        <f t="shared" si="1"/>
        <v>1345.5835992363113</v>
      </c>
      <c r="E31" s="6">
        <f t="shared" si="2"/>
        <v>554.25441107913434</v>
      </c>
      <c r="F31" s="25">
        <f t="shared" si="3"/>
        <v>0</v>
      </c>
      <c r="G31" s="4"/>
      <c r="H31" s="4"/>
      <c r="I31" s="4"/>
      <c r="J31" s="4"/>
      <c r="K31" s="4"/>
      <c r="L31" s="4"/>
      <c r="M31" s="4"/>
      <c r="N31" s="4"/>
      <c r="O31" s="4"/>
    </row>
    <row r="32" spans="1:15" ht="19.899999999999999" x14ac:dyDescent="0.5">
      <c r="A32" s="7">
        <v>0.27</v>
      </c>
      <c r="B32" s="5">
        <f t="shared" si="0"/>
        <v>0.47340246894369109</v>
      </c>
      <c r="C32" s="24">
        <v>99.517078167694066</v>
      </c>
      <c r="D32" s="6">
        <f t="shared" si="1"/>
        <v>1332.540282952612</v>
      </c>
      <c r="E32" s="6">
        <f t="shared" si="2"/>
        <v>548.23852548328045</v>
      </c>
      <c r="F32" s="25">
        <f t="shared" si="3"/>
        <v>0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 ht="19.899999999999999" x14ac:dyDescent="0.5">
      <c r="A33" s="7">
        <v>0.28000000000000003</v>
      </c>
      <c r="B33" s="5">
        <f t="shared" si="0"/>
        <v>0.48621207077182521</v>
      </c>
      <c r="C33" s="24">
        <v>99.161533949844582</v>
      </c>
      <c r="D33" s="6">
        <f t="shared" si="1"/>
        <v>1319.7184778092396</v>
      </c>
      <c r="E33" s="6">
        <f t="shared" si="2"/>
        <v>542.33170307418527</v>
      </c>
      <c r="F33" s="25">
        <f t="shared" si="3"/>
        <v>-5.1159076974727213E-13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ht="19.899999999999999" x14ac:dyDescent="0.5">
      <c r="A34" s="7">
        <v>0.28999999999999998</v>
      </c>
      <c r="B34" s="5">
        <f t="shared" si="0"/>
        <v>0.49876682345309936</v>
      </c>
      <c r="C34" s="24">
        <v>98.809388411727497</v>
      </c>
      <c r="D34" s="6">
        <f t="shared" si="1"/>
        <v>1307.1130545667431</v>
      </c>
      <c r="E34" s="6">
        <f t="shared" si="2"/>
        <v>536.53128757133027</v>
      </c>
      <c r="F34" s="25">
        <f t="shared" si="3"/>
        <v>0</v>
      </c>
      <c r="G34" s="4"/>
      <c r="H34" s="4"/>
      <c r="I34" s="4"/>
      <c r="J34" s="4"/>
      <c r="K34" s="4"/>
      <c r="L34" s="4"/>
      <c r="M34" s="4"/>
      <c r="N34" s="4"/>
      <c r="O34" s="4"/>
    </row>
    <row r="35" spans="1:15" ht="19.899999999999999" x14ac:dyDescent="0.5">
      <c r="A35" s="7">
        <v>0.3</v>
      </c>
      <c r="B35" s="5">
        <f t="shared" si="0"/>
        <v>0.51107330116502048</v>
      </c>
      <c r="C35" s="24">
        <v>98.460589720292276</v>
      </c>
      <c r="D35" s="6">
        <f t="shared" si="1"/>
        <v>1294.719029618052</v>
      </c>
      <c r="E35" s="6">
        <f t="shared" si="2"/>
        <v>530.83470159226397</v>
      </c>
      <c r="F35" s="25">
        <f t="shared" si="3"/>
        <v>0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ht="19.899999999999999" x14ac:dyDescent="0.5">
      <c r="A36" s="7">
        <v>0.31</v>
      </c>
      <c r="B36" s="5">
        <f t="shared" si="0"/>
        <v>0.52313787325082395</v>
      </c>
      <c r="C36" s="24">
        <v>98.115087040957476</v>
      </c>
      <c r="D36" s="6">
        <f t="shared" si="1"/>
        <v>1282.5315602278263</v>
      </c>
      <c r="E36" s="6">
        <f t="shared" si="2"/>
        <v>525.23944395561455</v>
      </c>
      <c r="F36" s="25">
        <f t="shared" si="3"/>
        <v>0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ht="19.899999999999999" x14ac:dyDescent="0.5">
      <c r="A37" s="7">
        <v>0.32</v>
      </c>
      <c r="B37" s="5">
        <f t="shared" si="0"/>
        <v>0.53496671155483899</v>
      </c>
      <c r="C37" s="24">
        <v>97.772830516542186</v>
      </c>
      <c r="D37" s="6">
        <f t="shared" si="1"/>
        <v>1270.5459399427425</v>
      </c>
      <c r="E37" s="6">
        <f t="shared" si="2"/>
        <v>519.74308708576871</v>
      </c>
      <c r="F37" s="25">
        <f t="shared" si="3"/>
        <v>0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ht="19.899999999999999" x14ac:dyDescent="0.5">
      <c r="A38" s="7">
        <v>0.33</v>
      </c>
      <c r="B38" s="5">
        <f t="shared" si="0"/>
        <v>0.54656579746690892</v>
      </c>
      <c r="C38" s="24">
        <v>97.433771246593324</v>
      </c>
      <c r="D38" s="6">
        <f t="shared" si="1"/>
        <v>1258.7575941662144</v>
      </c>
      <c r="E38" s="6">
        <f t="shared" si="2"/>
        <v>514.34327451514832</v>
      </c>
      <c r="F38" s="25">
        <f t="shared" si="3"/>
        <v>0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19.899999999999999" x14ac:dyDescent="0.5">
      <c r="A39" s="7">
        <v>0.34</v>
      </c>
      <c r="B39" s="5">
        <f t="shared" si="0"/>
        <v>0.55794092868825662</v>
      </c>
      <c r="C39" s="24">
        <v>97.097861267108115</v>
      </c>
      <c r="D39" s="6">
        <f t="shared" si="1"/>
        <v>1247.1620758913971</v>
      </c>
      <c r="E39" s="6">
        <f t="shared" si="2"/>
        <v>509.03771848019051</v>
      </c>
      <c r="F39" s="25">
        <f t="shared" si="3"/>
        <v>-7.3896444519050419E-13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ht="19.899999999999999" x14ac:dyDescent="0.5">
      <c r="A40" s="7">
        <v>0.35</v>
      </c>
      <c r="B40" s="5">
        <f t="shared" si="0"/>
        <v>0.56909772573061956</v>
      </c>
      <c r="C40" s="24">
        <v>96.765053530649638</v>
      </c>
      <c r="D40" s="6">
        <f t="shared" si="1"/>
        <v>1235.7550615864884</v>
      </c>
      <c r="E40" s="6">
        <f t="shared" si="2"/>
        <v>503.8241976072751</v>
      </c>
      <c r="F40" s="25">
        <f t="shared" si="3"/>
        <v>0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ht="19.899999999999999" x14ac:dyDescent="0.5">
      <c r="A41" s="7">
        <v>0.36</v>
      </c>
      <c r="B41" s="5">
        <f t="shared" si="0"/>
        <v>0.58004163815996568</v>
      </c>
      <c r="C41" s="24">
        <v>96.435301886853566</v>
      </c>
      <c r="D41" s="6">
        <f t="shared" si="1"/>
        <v>1224.5323472265943</v>
      </c>
      <c r="E41" s="6">
        <f t="shared" si="2"/>
        <v>498.70055468504063</v>
      </c>
      <c r="F41" s="25">
        <f t="shared" si="3"/>
        <v>0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ht="19.899999999999999" x14ac:dyDescent="0.5">
      <c r="A42" s="7">
        <v>0.37</v>
      </c>
      <c r="B42" s="5">
        <f t="shared" si="0"/>
        <v>0.59077795059559224</v>
      </c>
      <c r="C42" s="24">
        <v>96.108561063323009</v>
      </c>
      <c r="D42" s="6">
        <f t="shared" si="1"/>
        <v>1213.4898444666219</v>
      </c>
      <c r="E42" s="6">
        <f t="shared" si="2"/>
        <v>493.66469451960342</v>
      </c>
      <c r="F42" s="25">
        <f t="shared" si="3"/>
        <v>0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ht="19.899999999999999" x14ac:dyDescent="0.5">
      <c r="A43" s="7">
        <v>0.38</v>
      </c>
      <c r="B43" s="5">
        <f t="shared" si="0"/>
        <v>0.60131178847495026</v>
      </c>
      <c r="C43" s="24">
        <v>95.784786646908202</v>
      </c>
      <c r="D43" s="6">
        <f t="shared" si="1"/>
        <v>1202.6235769499006</v>
      </c>
      <c r="E43" s="6">
        <f t="shared" si="2"/>
        <v>488.71458186941578</v>
      </c>
      <c r="F43" s="25">
        <f t="shared" si="3"/>
        <v>0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ht="19.899999999999999" x14ac:dyDescent="0.5">
      <c r="A44" s="7">
        <v>0.39</v>
      </c>
      <c r="B44" s="5">
        <f t="shared" si="0"/>
        <v>0.61164812359406839</v>
      </c>
      <c r="C44" s="24">
        <v>95.463935065367934</v>
      </c>
      <c r="D44" s="6">
        <f t="shared" si="1"/>
        <v>1191.9296767474152</v>
      </c>
      <c r="E44" s="6">
        <f t="shared" si="2"/>
        <v>483.84823945656996</v>
      </c>
      <c r="F44" s="25">
        <f t="shared" si="3"/>
        <v>0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ht="19.899999999999999" x14ac:dyDescent="0.5">
      <c r="A45" s="7">
        <v>0.4</v>
      </c>
      <c r="B45" s="5">
        <f t="shared" si="0"/>
        <v>0.62179177943300612</v>
      </c>
      <c r="C45" s="24">
        <v>95.145963569408011</v>
      </c>
      <c r="D45" s="6">
        <f t="shared" si="1"/>
        <v>1181.4043809227117</v>
      </c>
      <c r="E45" s="6">
        <f t="shared" si="2"/>
        <v>479.06374605152496</v>
      </c>
      <c r="F45" s="25">
        <f t="shared" si="3"/>
        <v>0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ht="19.899999999999999" x14ac:dyDescent="0.5">
      <c r="A46" s="7">
        <v>0.41</v>
      </c>
      <c r="B46" s="5">
        <f t="shared" si="0"/>
        <v>0.63174743627537044</v>
      </c>
      <c r="C46" s="24">
        <v>94.830830215093073</v>
      </c>
      <c r="D46" s="6">
        <f t="shared" si="1"/>
        <v>1171.0440282177599</v>
      </c>
      <c r="E46" s="6">
        <f t="shared" si="2"/>
        <v>474.35923462833682</v>
      </c>
      <c r="F46" s="25">
        <f t="shared" si="3"/>
        <v>0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ht="19.899999999999999" x14ac:dyDescent="0.5">
      <c r="A47" s="7">
        <v>0.42</v>
      </c>
      <c r="B47" s="5">
        <f t="shared" si="0"/>
        <v>0.64151963613051854</v>
      </c>
      <c r="C47" s="24">
        <v>94.518493846626683</v>
      </c>
      <c r="D47" s="6">
        <f t="shared" si="1"/>
        <v>1160.845055855224</v>
      </c>
      <c r="E47" s="6">
        <f t="shared" si="2"/>
        <v>469.73289058759667</v>
      </c>
      <c r="F47" s="25">
        <f t="shared" si="3"/>
        <v>0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ht="19.899999999999999" x14ac:dyDescent="0.5">
      <c r="A48" s="7">
        <v>0.43</v>
      </c>
      <c r="B48" s="5">
        <f t="shared" si="0"/>
        <v>0.65111278746669554</v>
      </c>
      <c r="C48" s="24">
        <v>94.208914079495656</v>
      </c>
      <c r="D48" s="6">
        <f t="shared" si="1"/>
        <v>1150.8039964527643</v>
      </c>
      <c r="E48" s="6">
        <f t="shared" si="2"/>
        <v>465.18295004440586</v>
      </c>
      <c r="F48" s="25">
        <f t="shared" si="3"/>
        <v>0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ht="19.899999999999999" x14ac:dyDescent="0.5">
      <c r="A49" s="7">
        <v>0.44</v>
      </c>
      <c r="B49" s="5">
        <f t="shared" si="0"/>
        <v>0.66053116976297988</v>
      </c>
      <c r="C49" s="24">
        <v>93.902051283972511</v>
      </c>
      <c r="D49" s="6">
        <f t="shared" si="1"/>
        <v>1140.9174750451471</v>
      </c>
      <c r="E49" s="6">
        <f t="shared" si="2"/>
        <v>460.70769817881308</v>
      </c>
      <c r="F49" s="25">
        <f t="shared" si="3"/>
        <v>0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ht="19.899999999999999" x14ac:dyDescent="0.5">
      <c r="A50" s="7">
        <v>0.45</v>
      </c>
      <c r="B50" s="5">
        <f t="shared" si="0"/>
        <v>0.66977893788757892</v>
      </c>
      <c r="C50" s="24">
        <v>93.597866568971753</v>
      </c>
      <c r="D50" s="6">
        <f t="shared" si="1"/>
        <v>1131.1822062101332</v>
      </c>
      <c r="E50" s="6">
        <f t="shared" si="2"/>
        <v>456.30546764625529</v>
      </c>
      <c r="F50" s="25">
        <f t="shared" si="3"/>
        <v>-4.2632564145606011E-13</v>
      </c>
      <c r="G50" s="4"/>
      <c r="H50" s="4"/>
      <c r="I50" s="4"/>
      <c r="J50" s="4"/>
      <c r="K50" s="4"/>
      <c r="L50" s="4"/>
      <c r="M50" s="4"/>
      <c r="N50" s="4"/>
      <c r="O50" s="4"/>
    </row>
    <row r="51" spans="1:15" ht="19.899999999999999" x14ac:dyDescent="0.5">
      <c r="A51" s="7">
        <v>0.46</v>
      </c>
      <c r="B51" s="5">
        <f t="shared" si="0"/>
        <v>0.67886012630968262</v>
      </c>
      <c r="C51" s="24">
        <v>93.296321766254437</v>
      </c>
      <c r="D51" s="6">
        <f t="shared" si="1"/>
        <v>1121.5949912942581</v>
      </c>
      <c r="E51" s="6">
        <f t="shared" si="2"/>
        <v>451.97463704563387</v>
      </c>
      <c r="F51" s="25">
        <f t="shared" si="3"/>
        <v>-1.1084466677857563E-12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ht="19.899999999999999" x14ac:dyDescent="0.5">
      <c r="A52" s="7">
        <v>0.47</v>
      </c>
      <c r="B52" s="5">
        <f t="shared" si="0"/>
        <v>0.68777865315175035</v>
      </c>
      <c r="C52" s="24">
        <v>92.997379414974986</v>
      </c>
      <c r="D52" s="6">
        <f t="shared" si="1"/>
        <v>1112.1527157347452</v>
      </c>
      <c r="E52" s="6">
        <f t="shared" si="2"/>
        <v>447.71362944277291</v>
      </c>
      <c r="F52" s="25">
        <f t="shared" si="3"/>
        <v>0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ht="19.899999999999999" x14ac:dyDescent="0.5">
      <c r="A53" s="7">
        <v>0.48</v>
      </c>
      <c r="B53" s="5">
        <f t="shared" si="0"/>
        <v>0.6965383240888392</v>
      </c>
      <c r="C53" s="24">
        <v>92.701002746565678</v>
      </c>
      <c r="D53" s="6">
        <f t="shared" si="1"/>
        <v>1102.8523464739956</v>
      </c>
      <c r="E53" s="6">
        <f t="shared" si="2"/>
        <v>443.52091094708084</v>
      </c>
      <c r="F53" s="25">
        <f t="shared" si="3"/>
        <v>0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ht="19.899999999999999" x14ac:dyDescent="0.5">
      <c r="A54" s="7">
        <v>0.49</v>
      </c>
      <c r="B54" s="5">
        <f t="shared" si="0"/>
        <v>0.7051428361012364</v>
      </c>
      <c r="C54" s="24">
        <v>92.407155669951862</v>
      </c>
      <c r="D54" s="6">
        <f t="shared" si="1"/>
        <v>1093.6909294631421</v>
      </c>
      <c r="E54" s="6">
        <f t="shared" si="2"/>
        <v>439.39498933933578</v>
      </c>
      <c r="F54" s="25">
        <f t="shared" si="3"/>
        <v>-9.0949470177292824E-13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ht="19.899999999999999" x14ac:dyDescent="0.5">
      <c r="A55" s="7">
        <v>0.5</v>
      </c>
      <c r="B55" s="5">
        <f t="shared" si="0"/>
        <v>0.7135957810864505</v>
      </c>
      <c r="C55" s="24">
        <v>92.115802757093192</v>
      </c>
      <c r="D55" s="6">
        <f t="shared" si="1"/>
        <v>1084.6655872514048</v>
      </c>
      <c r="E55" s="6">
        <f t="shared" si="2"/>
        <v>435.33441274859467</v>
      </c>
      <c r="F55" s="25">
        <f t="shared" si="3"/>
        <v>2.8421709430404007E-13</v>
      </c>
      <c r="G55" s="4"/>
      <c r="H55" s="4"/>
      <c r="I55" s="4"/>
      <c r="J55" s="4"/>
      <c r="K55" s="4"/>
      <c r="L55" s="4"/>
      <c r="M55" s="4"/>
      <c r="N55" s="4"/>
      <c r="O55" s="4"/>
    </row>
    <row r="56" spans="1:15" ht="19.899999999999999" x14ac:dyDescent="0.5">
      <c r="A56" s="7">
        <v>0.51</v>
      </c>
      <c r="B56" s="5">
        <f t="shared" si="0"/>
        <v>0.72190064933631404</v>
      </c>
      <c r="C56" s="24">
        <v>91.826909228844784</v>
      </c>
      <c r="D56" s="6">
        <f t="shared" si="1"/>
        <v>1075.7735166580367</v>
      </c>
      <c r="E56" s="6">
        <f t="shared" si="2"/>
        <v>431.33776837632905</v>
      </c>
      <c r="F56" s="25">
        <f t="shared" si="3"/>
        <v>0</v>
      </c>
      <c r="G56" s="4"/>
      <c r="H56" s="4"/>
      <c r="I56" s="4"/>
      <c r="J56" s="4"/>
      <c r="K56" s="4"/>
      <c r="L56" s="4"/>
      <c r="M56" s="4"/>
      <c r="N56" s="4"/>
      <c r="O56" s="4"/>
    </row>
    <row r="57" spans="1:15" ht="19.899999999999999" x14ac:dyDescent="0.5">
      <c r="A57" s="7">
        <v>0.52</v>
      </c>
      <c r="B57" s="5">
        <f t="shared" si="0"/>
        <v>0.73006083288467749</v>
      </c>
      <c r="C57" s="24">
        <v>91.540440941132047</v>
      </c>
      <c r="D57" s="6">
        <f t="shared" si="1"/>
        <v>1067.0119865237593</v>
      </c>
      <c r="E57" s="6">
        <f t="shared" si="2"/>
        <v>427.40368126592762</v>
      </c>
      <c r="F57" s="25">
        <f t="shared" si="3"/>
        <v>0</v>
      </c>
      <c r="G57" s="4"/>
      <c r="H57" s="4"/>
      <c r="I57" s="4"/>
      <c r="J57" s="4"/>
      <c r="K57" s="4"/>
      <c r="L57" s="4"/>
      <c r="M57" s="4"/>
      <c r="N57" s="4"/>
      <c r="O57" s="4"/>
    </row>
    <row r="58" spans="1:15" ht="19.899999999999999" x14ac:dyDescent="0.5">
      <c r="A58" s="7">
        <v>0.53</v>
      </c>
      <c r="B58" s="5">
        <f t="shared" si="0"/>
        <v>0.73807962873100619</v>
      </c>
      <c r="C58" s="24">
        <v>91.256364371433762</v>
      </c>
      <c r="D58" s="6">
        <f t="shared" si="1"/>
        <v>1058.3783355388014</v>
      </c>
      <c r="E58" s="6">
        <f t="shared" si="2"/>
        <v>423.53081311581951</v>
      </c>
      <c r="F58" s="25">
        <f t="shared" si="3"/>
        <v>0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ht="19.899999999999999" x14ac:dyDescent="0.5">
      <c r="A59" s="7">
        <v>0.54</v>
      </c>
      <c r="B59" s="5">
        <f t="shared" si="0"/>
        <v>0.7459602419448822</v>
      </c>
      <c r="C59" s="24">
        <v>90.974646605567628</v>
      </c>
      <c r="D59" s="6">
        <f t="shared" si="1"/>
        <v>1049.869970144649</v>
      </c>
      <c r="E59" s="6">
        <f t="shared" si="2"/>
        <v>419.71786113454306</v>
      </c>
      <c r="F59" s="25">
        <f t="shared" si="3"/>
        <v>-2.5579538487363607E-13</v>
      </c>
      <c r="G59" s="4"/>
      <c r="H59" s="4"/>
      <c r="I59" s="4"/>
      <c r="J59" s="4"/>
      <c r="K59" s="4"/>
      <c r="L59" s="4"/>
      <c r="M59" s="4"/>
      <c r="N59" s="4"/>
      <c r="O59" s="4"/>
    </row>
    <row r="60" spans="1:15" ht="19.899999999999999" x14ac:dyDescent="0.5">
      <c r="A60" s="7">
        <v>0.55000000000000004</v>
      </c>
      <c r="B60" s="5">
        <f t="shared" si="0"/>
        <v>0.75370578865625126</v>
      </c>
      <c r="C60" s="24">
        <v>90.695255324771793</v>
      </c>
      <c r="D60" s="6">
        <f t="shared" si="1"/>
        <v>1041.4843625068197</v>
      </c>
      <c r="E60" s="6">
        <f t="shared" si="2"/>
        <v>415.96355693610946</v>
      </c>
      <c r="F60" s="25">
        <f t="shared" si="3"/>
        <v>0</v>
      </c>
      <c r="G60" s="4"/>
      <c r="H60" s="4"/>
      <c r="I60" s="4"/>
      <c r="J60" s="4"/>
      <c r="K60" s="4"/>
      <c r="L60" s="4"/>
      <c r="M60" s="4"/>
      <c r="N60" s="4"/>
      <c r="O60" s="4"/>
    </row>
    <row r="61" spans="1:15" ht="19.899999999999999" x14ac:dyDescent="0.5">
      <c r="A61" s="7">
        <v>0.56000000000000005</v>
      </c>
      <c r="B61" s="5">
        <f t="shared" si="0"/>
        <v>0.76131929893602091</v>
      </c>
      <c r="C61" s="24">
        <v>90.418158793077239</v>
      </c>
      <c r="D61" s="6">
        <f t="shared" si="1"/>
        <v>1033.2190485560282</v>
      </c>
      <c r="E61" s="6">
        <f t="shared" si="2"/>
        <v>412.26666547414493</v>
      </c>
      <c r="F61" s="25">
        <f t="shared" si="3"/>
        <v>3.694822225952521E-13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ht="19.899999999999999" x14ac:dyDescent="0.5">
      <c r="A62" s="7">
        <v>0.56999999999999995</v>
      </c>
      <c r="B62" s="5">
        <f t="shared" si="0"/>
        <v>0.76880371957142501</v>
      </c>
      <c r="C62" s="24">
        <v>90.143325844964977</v>
      </c>
      <c r="D62" s="6">
        <f t="shared" si="1"/>
        <v>1025.0716260952333</v>
      </c>
      <c r="E62" s="6">
        <f t="shared" si="2"/>
        <v>408.62598401329581</v>
      </c>
      <c r="F62" s="25">
        <f t="shared" si="3"/>
        <v>0</v>
      </c>
      <c r="G62" s="4"/>
      <c r="H62" s="4"/>
      <c r="I62" s="4"/>
      <c r="J62" s="4"/>
      <c r="K62" s="4"/>
      <c r="L62" s="4"/>
      <c r="M62" s="4"/>
      <c r="N62" s="4"/>
      <c r="O62" s="4"/>
    </row>
    <row r="63" spans="1:15" ht="19.899999999999999" x14ac:dyDescent="0.5">
      <c r="A63" s="7">
        <v>0.57999999999999996</v>
      </c>
      <c r="B63" s="5">
        <f t="shared" si="0"/>
        <v>0.77616191674036505</v>
      </c>
      <c r="C63" s="24">
        <v>89.870725873301339</v>
      </c>
      <c r="D63" s="6">
        <f t="shared" si="1"/>
        <v>1017.0397529701337</v>
      </c>
      <c r="E63" s="6">
        <f t="shared" si="2"/>
        <v>405.04034113648055</v>
      </c>
      <c r="F63" s="25">
        <f t="shared" si="3"/>
        <v>7.1054273576010019E-13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ht="19.899999999999999" x14ac:dyDescent="0.5">
      <c r="A64" s="7">
        <v>0.59</v>
      </c>
      <c r="B64" s="5">
        <f t="shared" si="0"/>
        <v>0.78339667858879092</v>
      </c>
      <c r="C64" s="24">
        <v>89.600328817547791</v>
      </c>
      <c r="D64" s="6">
        <f t="shared" si="1"/>
        <v>1009.1211453008154</v>
      </c>
      <c r="E64" s="6">
        <f t="shared" si="2"/>
        <v>401.50859578662812</v>
      </c>
      <c r="F64" s="25">
        <f t="shared" si="3"/>
        <v>1.3926637620897964E-12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ht="19.899999999999999" x14ac:dyDescent="0.5">
      <c r="A65" s="7">
        <v>0.6</v>
      </c>
      <c r="B65" s="5">
        <f t="shared" si="0"/>
        <v>0.79051071771496673</v>
      </c>
      <c r="C65" s="24">
        <v>89.332105152237006</v>
      </c>
      <c r="D65" s="6">
        <f t="shared" si="1"/>
        <v>1001.3135757722912</v>
      </c>
      <c r="E65" s="6">
        <f t="shared" si="2"/>
        <v>398.02963634156532</v>
      </c>
      <c r="F65" s="25">
        <f t="shared" si="3"/>
        <v>-8.2422957348171622E-13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ht="19.899999999999999" x14ac:dyDescent="0.5">
      <c r="A66" s="7">
        <v>0.61</v>
      </c>
      <c r="B66" s="5">
        <f t="shared" si="0"/>
        <v>0.79750667356431981</v>
      </c>
      <c r="C66" s="24">
        <v>89.066025875711034</v>
      </c>
      <c r="D66" s="6">
        <f t="shared" si="1"/>
        <v>993.61487198177554</v>
      </c>
      <c r="E66" s="6">
        <f t="shared" si="2"/>
        <v>394.6023797208145</v>
      </c>
      <c r="F66" s="25">
        <f t="shared" si="3"/>
        <v>-6.8212102632969618E-13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ht="19.899999999999999" x14ac:dyDescent="0.5">
      <c r="A67" s="7">
        <v>0.62</v>
      </c>
      <c r="B67" s="5">
        <f t="shared" si="0"/>
        <v>0.80438711473845637</v>
      </c>
      <c r="C67" s="24">
        <v>88.802062499116218</v>
      </c>
      <c r="D67" s="6">
        <f t="shared" si="1"/>
        <v>986.02291484068837</v>
      </c>
      <c r="E67" s="6">
        <f t="shared" si="2"/>
        <v>391.22577052308554</v>
      </c>
      <c r="F67" s="25">
        <f t="shared" si="3"/>
        <v>6.5369931689929217E-13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ht="19.899999999999999" x14ac:dyDescent="0.5">
      <c r="A68" s="7">
        <v>0.63</v>
      </c>
      <c r="B68" s="5">
        <f t="shared" si="0"/>
        <v>0.81115454122168185</v>
      </c>
      <c r="C68" s="24">
        <v>88.540187035648145</v>
      </c>
      <c r="D68" s="6">
        <f t="shared" si="1"/>
        <v>978.53563702933047</v>
      </c>
      <c r="E68" s="6">
        <f t="shared" si="2"/>
        <v>387.8987801933016</v>
      </c>
      <c r="F68" s="25">
        <f t="shared" si="3"/>
        <v>0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ht="19.899999999999999" x14ac:dyDescent="0.5">
      <c r="A69" s="7">
        <v>0.64</v>
      </c>
      <c r="B69" s="5">
        <f t="shared" si="0"/>
        <v>0.81781138652829877</v>
      </c>
      <c r="C69" s="24">
        <v>88.280371990041914</v>
      </c>
      <c r="D69" s="6">
        <f t="shared" si="1"/>
        <v>971.15102150235475</v>
      </c>
      <c r="E69" s="6">
        <f t="shared" si="2"/>
        <v>384.62040621803862</v>
      </c>
      <c r="F69" s="25">
        <f t="shared" si="3"/>
        <v>-9.6633812063373625E-13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ht="19.899999999999999" x14ac:dyDescent="0.5">
      <c r="A70" s="7">
        <v>0.65</v>
      </c>
      <c r="B70" s="5">
        <f t="shared" si="0"/>
        <v>0.82436001977379592</v>
      </c>
      <c r="C70" s="24">
        <v>88.022590348302487</v>
      </c>
      <c r="D70" s="6">
        <f t="shared" si="1"/>
        <v>963.86710004320753</v>
      </c>
      <c r="E70" s="6">
        <f t="shared" si="2"/>
        <v>381.38967134832916</v>
      </c>
      <c r="F70" s="25">
        <f t="shared" si="3"/>
        <v>0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ht="19.899999999999999" x14ac:dyDescent="0.5">
      <c r="A71" s="7">
        <v>0.66</v>
      </c>
      <c r="B71" s="5">
        <f t="shared" ref="B71:B105" si="4">+A71*D71/$F$2</f>
        <v>0.83080274767291007</v>
      </c>
      <c r="C71" s="24">
        <v>87.766815567669539</v>
      </c>
      <c r="D71" s="6">
        <f t="shared" ref="D71:D105" si="5">10^($I$4-$J$4/(C71+$K$4))</f>
        <v>956.68195186577532</v>
      </c>
      <c r="E71" s="6">
        <f t="shared" ref="E71:E105" si="6">10^($I$5-$J$5/($K$5+C71))</f>
        <v>378.20562284878747</v>
      </c>
      <c r="F71" s="25">
        <f t="shared" ref="F71:F105" si="7">$F$2-A71*D71-(1-A71)*E71</f>
        <v>5.6843418860808015E-13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ht="19.899999999999999" x14ac:dyDescent="0.5">
      <c r="A72" s="7">
        <v>0.67</v>
      </c>
      <c r="B72" s="5">
        <f t="shared" si="4"/>
        <v>0.83714181646738595</v>
      </c>
      <c r="C72" s="24">
        <v>87.513021566811233</v>
      </c>
      <c r="D72" s="6">
        <f t="shared" si="5"/>
        <v>949.59370226151236</v>
      </c>
      <c r="E72" s="6">
        <f t="shared" si="6"/>
        <v>375.06733177208008</v>
      </c>
      <c r="F72" s="25">
        <f t="shared" si="7"/>
        <v>2.4158453015843406E-13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ht="19.899999999999999" x14ac:dyDescent="0.5">
      <c r="A73" s="7">
        <v>0.68</v>
      </c>
      <c r="B73" s="5">
        <f t="shared" si="4"/>
        <v>0.8433794137861913</v>
      </c>
      <c r="C73" s="24">
        <v>87.261182716242331</v>
      </c>
      <c r="D73" s="6">
        <f t="shared" si="5"/>
        <v>942.60052129044902</v>
      </c>
      <c r="E73" s="6">
        <f t="shared" si="6"/>
        <v>371.97389225779551</v>
      </c>
      <c r="F73" s="25">
        <f t="shared" si="7"/>
        <v>0</v>
      </c>
      <c r="G73" s="4"/>
      <c r="H73" s="4"/>
      <c r="I73" s="4"/>
      <c r="J73" s="4"/>
      <c r="K73" s="4"/>
      <c r="L73" s="4"/>
      <c r="M73" s="4"/>
      <c r="N73" s="4"/>
      <c r="O73" s="4"/>
    </row>
    <row r="74" spans="1:15" ht="19.899999999999999" x14ac:dyDescent="0.5">
      <c r="A74" s="7">
        <v>0.69</v>
      </c>
      <c r="B74" s="5">
        <f t="shared" si="4"/>
        <v>0.8495176704407984</v>
      </c>
      <c r="C74" s="24">
        <v>87.011273828961691</v>
      </c>
      <c r="D74" s="6">
        <f t="shared" si="5"/>
        <v>935.7006225145027</v>
      </c>
      <c r="E74" s="6">
        <f t="shared" si="6"/>
        <v>368.92442085481616</v>
      </c>
      <c r="F74" s="25">
        <f t="shared" si="7"/>
        <v>1.4210854715202004E-13</v>
      </c>
      <c r="G74" s="4"/>
      <c r="H74" s="4"/>
      <c r="I74" s="4"/>
      <c r="J74" s="4"/>
      <c r="K74" s="4"/>
      <c r="L74" s="4"/>
      <c r="M74" s="4"/>
      <c r="N74" s="4"/>
      <c r="O74" s="4"/>
    </row>
    <row r="75" spans="1:15" ht="19.899999999999999" x14ac:dyDescent="0.5">
      <c r="A75" s="7">
        <v>0.7</v>
      </c>
      <c r="B75" s="5">
        <f t="shared" si="4"/>
        <v>0.85555866215804011</v>
      </c>
      <c r="C75" s="24">
        <v>86.763270151303217</v>
      </c>
      <c r="D75" s="6">
        <f t="shared" si="5"/>
        <v>928.8922617715865</v>
      </c>
      <c r="E75" s="6">
        <f t="shared" si="6"/>
        <v>365.91805586629982</v>
      </c>
      <c r="F75" s="25">
        <f t="shared" si="7"/>
        <v>-4.8316906031686813E-13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ht="19.899999999999999" x14ac:dyDescent="0.5">
      <c r="A76" s="7">
        <v>0.71</v>
      </c>
      <c r="B76" s="5">
        <f t="shared" si="4"/>
        <v>0.86150441125292765</v>
      </c>
      <c r="C76" s="24">
        <v>86.517147353996521</v>
      </c>
      <c r="D76" s="6">
        <f t="shared" si="5"/>
        <v>922.17373598904942</v>
      </c>
      <c r="E76" s="6">
        <f t="shared" si="6"/>
        <v>362.95395671646816</v>
      </c>
      <c r="F76" s="25">
        <f t="shared" si="7"/>
        <v>-7.9580786405131221E-13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ht="19.899999999999999" x14ac:dyDescent="0.5">
      <c r="A77" s="7">
        <v>0.72</v>
      </c>
      <c r="B77" s="5">
        <f t="shared" si="4"/>
        <v>0.86735688824375956</v>
      </c>
      <c r="C77" s="24">
        <v>86.272881523431636</v>
      </c>
      <c r="D77" s="6">
        <f t="shared" si="5"/>
        <v>915.5433820350795</v>
      </c>
      <c r="E77" s="6">
        <f t="shared" si="6"/>
        <v>360.03130333836475</v>
      </c>
      <c r="F77" s="25">
        <f t="shared" si="7"/>
        <v>5.8264504332328215E-13</v>
      </c>
      <c r="G77" s="4"/>
      <c r="H77" s="4"/>
      <c r="I77" s="4"/>
      <c r="J77" s="4"/>
      <c r="K77" s="4"/>
      <c r="L77" s="4"/>
      <c r="M77" s="4"/>
      <c r="N77" s="4"/>
      <c r="O77" s="4"/>
    </row>
    <row r="78" spans="1:15" ht="19.899999999999999" x14ac:dyDescent="0.5">
      <c r="A78" s="7">
        <v>0.73</v>
      </c>
      <c r="B78" s="5">
        <f t="shared" si="4"/>
        <v>0.8731180134117128</v>
      </c>
      <c r="C78" s="24">
        <v>86.030449153123683</v>
      </c>
      <c r="D78" s="6">
        <f t="shared" si="5"/>
        <v>908.99957560671476</v>
      </c>
      <c r="E78" s="6">
        <f t="shared" si="6"/>
        <v>357.14929558184531</v>
      </c>
      <c r="F78" s="25">
        <f t="shared" si="7"/>
        <v>0</v>
      </c>
      <c r="G78" s="4"/>
      <c r="H78" s="4"/>
      <c r="I78" s="4"/>
      <c r="J78" s="4"/>
      <c r="K78" s="4"/>
      <c r="L78" s="4"/>
      <c r="M78" s="4"/>
      <c r="N78" s="4"/>
      <c r="O78" s="4"/>
    </row>
    <row r="79" spans="1:15" ht="19.899999999999999" x14ac:dyDescent="0.5">
      <c r="A79" s="7">
        <v>0.74</v>
      </c>
      <c r="B79" s="5">
        <f t="shared" si="4"/>
        <v>0.87878965830701361</v>
      </c>
      <c r="C79" s="24">
        <v>85.789827135372107</v>
      </c>
      <c r="D79" s="6">
        <f t="shared" si="5"/>
        <v>902.54073015314918</v>
      </c>
      <c r="E79" s="6">
        <f t="shared" si="6"/>
        <v>354.30715264103657</v>
      </c>
      <c r="F79" s="25">
        <f t="shared" si="7"/>
        <v>1.4210854715202004E-13</v>
      </c>
      <c r="G79" s="4"/>
      <c r="H79" s="4"/>
      <c r="I79" s="4"/>
      <c r="J79" s="4"/>
      <c r="K79" s="4"/>
      <c r="L79" s="4"/>
      <c r="M79" s="4"/>
      <c r="N79" s="4"/>
      <c r="O79" s="4"/>
    </row>
    <row r="80" spans="1:15" ht="19.899999999999999" x14ac:dyDescent="0.5">
      <c r="A80" s="7">
        <v>0.75</v>
      </c>
      <c r="B80" s="5">
        <f t="shared" si="4"/>
        <v>0.88437364720376266</v>
      </c>
      <c r="C80" s="24">
        <v>85.550992753110975</v>
      </c>
      <c r="D80" s="6">
        <f t="shared" si="5"/>
        <v>896.16529583314616</v>
      </c>
      <c r="E80" s="6">
        <f t="shared" si="6"/>
        <v>351.50411250056231</v>
      </c>
      <c r="F80" s="25">
        <f t="shared" si="7"/>
        <v>-2.2737367544323206E-13</v>
      </c>
      <c r="G80" s="4"/>
      <c r="H80" s="4"/>
      <c r="I80" s="4"/>
      <c r="J80" s="4"/>
      <c r="K80" s="4"/>
      <c r="L80" s="4"/>
      <c r="M80" s="4"/>
      <c r="N80" s="4"/>
      <c r="O80" s="4"/>
    </row>
    <row r="81" spans="1:15" ht="19.899999999999999" x14ac:dyDescent="0.5">
      <c r="A81" s="7">
        <v>0.76</v>
      </c>
      <c r="B81" s="5">
        <f t="shared" si="4"/>
        <v>0.88987175850530653</v>
      </c>
      <c r="C81" s="24">
        <v>85.313923671944735</v>
      </c>
      <c r="D81" s="6">
        <f t="shared" si="5"/>
        <v>889.8717585053065</v>
      </c>
      <c r="E81" s="6">
        <f t="shared" si="6"/>
        <v>348.73943139986312</v>
      </c>
      <c r="F81" s="25">
        <f t="shared" si="7"/>
        <v>-1.2789769243681803E-13</v>
      </c>
      <c r="G81" s="4"/>
      <c r="H81" s="4"/>
      <c r="I81" s="4"/>
      <c r="J81" s="4"/>
      <c r="K81" s="4"/>
      <c r="L81" s="4"/>
      <c r="M81" s="4"/>
      <c r="N81" s="4"/>
      <c r="O81" s="4"/>
    </row>
    <row r="82" spans="1:15" ht="19.899999999999999" x14ac:dyDescent="0.5">
      <c r="A82" s="7">
        <v>0.77</v>
      </c>
      <c r="B82" s="5">
        <f t="shared" si="4"/>
        <v>0.8952857261020577</v>
      </c>
      <c r="C82" s="24">
        <v>85.07859793236608</v>
      </c>
      <c r="D82" s="6">
        <f t="shared" si="5"/>
        <v>883.6586387500829</v>
      </c>
      <c r="E82" s="6">
        <f t="shared" si="6"/>
        <v>346.01238331493573</v>
      </c>
      <c r="F82" s="25">
        <f t="shared" si="7"/>
        <v>8.9528384705772623E-13</v>
      </c>
      <c r="G82" s="4"/>
      <c r="H82" s="4"/>
      <c r="I82" s="4"/>
      <c r="J82" s="4"/>
      <c r="K82" s="4"/>
      <c r="L82" s="4"/>
      <c r="M82" s="4"/>
      <c r="N82" s="4"/>
      <c r="O82" s="4"/>
    </row>
    <row r="83" spans="1:15" ht="19.899999999999999" x14ac:dyDescent="0.5">
      <c r="A83" s="7">
        <v>0.78</v>
      </c>
      <c r="B83" s="5">
        <f t="shared" si="4"/>
        <v>0.90061724068353533</v>
      </c>
      <c r="C83" s="24">
        <v>84.844993942150907</v>
      </c>
      <c r="D83" s="6">
        <f t="shared" si="5"/>
        <v>877.52449092241909</v>
      </c>
      <c r="E83" s="6">
        <f t="shared" si="6"/>
        <v>343.32225945687759</v>
      </c>
      <c r="F83" s="25">
        <f t="shared" si="7"/>
        <v>0</v>
      </c>
      <c r="G83" s="4"/>
      <c r="H83" s="4"/>
      <c r="I83" s="4"/>
      <c r="J83" s="4"/>
      <c r="K83" s="4"/>
      <c r="L83" s="4"/>
      <c r="M83" s="4"/>
      <c r="N83" s="4"/>
      <c r="O83" s="4"/>
    </row>
    <row r="84" spans="1:15" ht="19.899999999999999" x14ac:dyDescent="0.5">
      <c r="A84" s="7">
        <v>0.79</v>
      </c>
      <c r="B84" s="5">
        <f t="shared" si="4"/>
        <v>0.90586795100632544</v>
      </c>
      <c r="C84" s="24">
        <v>84.6130904689266</v>
      </c>
      <c r="D84" s="6">
        <f t="shared" si="5"/>
        <v>871.46790223393327</v>
      </c>
      <c r="E84" s="6">
        <f t="shared" si="6"/>
        <v>340.66836778662855</v>
      </c>
      <c r="F84" s="25">
        <f t="shared" si="7"/>
        <v>6.9633188104489818E-13</v>
      </c>
      <c r="G84" s="4"/>
      <c r="H84" s="4"/>
      <c r="I84" s="4"/>
      <c r="J84" s="4"/>
      <c r="K84" s="4"/>
      <c r="L84" s="4"/>
      <c r="M84" s="4"/>
      <c r="N84" s="4"/>
      <c r="O84" s="4"/>
    </row>
    <row r="85" spans="1:15" ht="19.899999999999999" x14ac:dyDescent="0.5">
      <c r="A85" s="7">
        <v>0.8</v>
      </c>
      <c r="B85" s="5">
        <f t="shared" si="4"/>
        <v>0.91103946511965239</v>
      </c>
      <c r="C85" s="24">
        <v>84.382866632909398</v>
      </c>
      <c r="D85" s="6">
        <f t="shared" si="5"/>
        <v>865.48749186366967</v>
      </c>
      <c r="E85" s="6">
        <f t="shared" si="6"/>
        <v>338.05003254532045</v>
      </c>
      <c r="F85" s="25">
        <f t="shared" si="7"/>
        <v>1.1368683772161603E-13</v>
      </c>
      <c r="G85" s="4"/>
      <c r="H85" s="4"/>
      <c r="I85" s="4"/>
      <c r="J85" s="4"/>
      <c r="K85" s="4"/>
      <c r="L85" s="4"/>
      <c r="M85" s="4"/>
      <c r="N85" s="4"/>
      <c r="O85" s="4"/>
    </row>
    <row r="86" spans="1:15" ht="19.899999999999999" x14ac:dyDescent="0.5">
      <c r="A86" s="7">
        <v>0.81</v>
      </c>
      <c r="B86" s="5">
        <f t="shared" si="4"/>
        <v>0.91613335155007714</v>
      </c>
      <c r="C86" s="24">
        <v>84.154301899806924</v>
      </c>
      <c r="D86" s="6">
        <f t="shared" si="5"/>
        <v>859.58191009636857</v>
      </c>
      <c r="E86" s="6">
        <f t="shared" si="6"/>
        <v>335.46659379969236</v>
      </c>
      <c r="F86" s="25">
        <f t="shared" si="7"/>
        <v>-1.2789769243681803E-13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ht="19.899999999999999" x14ac:dyDescent="0.5">
      <c r="A87" s="7">
        <v>0.82</v>
      </c>
      <c r="B87" s="5">
        <f t="shared" si="4"/>
        <v>0.92115114044689195</v>
      </c>
      <c r="C87" s="24">
        <v>83.927376073881646</v>
      </c>
      <c r="D87" s="6">
        <f t="shared" si="5"/>
        <v>853.74983748736327</v>
      </c>
      <c r="E87" s="6">
        <f t="shared" si="6"/>
        <v>332.91740700201234</v>
      </c>
      <c r="F87" s="25">
        <f t="shared" si="7"/>
        <v>-9.2370555648813024E-14</v>
      </c>
      <c r="G87" s="4"/>
      <c r="H87" s="4"/>
      <c r="I87" s="4"/>
      <c r="J87" s="4"/>
      <c r="K87" s="4"/>
      <c r="L87" s="4"/>
      <c r="M87" s="4"/>
      <c r="N87" s="4"/>
      <c r="O87" s="4"/>
    </row>
    <row r="88" spans="1:15" ht="19.899999999999999" x14ac:dyDescent="0.5">
      <c r="A88" s="7">
        <v>0.83</v>
      </c>
      <c r="B88" s="5">
        <f t="shared" si="4"/>
        <v>0.92609432468962993</v>
      </c>
      <c r="C88" s="24">
        <v>83.702069291172009</v>
      </c>
      <c r="D88" s="6">
        <f t="shared" si="5"/>
        <v>847.98998405315524</v>
      </c>
      <c r="E88" s="6">
        <f t="shared" si="6"/>
        <v>330.4018425640121</v>
      </c>
      <c r="F88" s="25">
        <f t="shared" si="7"/>
        <v>-8.5265128291212022E-13</v>
      </c>
      <c r="G88" s="4"/>
      <c r="H88" s="4"/>
      <c r="I88" s="4"/>
      <c r="J88" s="4"/>
      <c r="K88" s="4"/>
      <c r="L88" s="4"/>
      <c r="M88" s="4"/>
      <c r="N88" s="4"/>
      <c r="O88" s="4"/>
    </row>
    <row r="89" spans="1:15" ht="19.899999999999999" x14ac:dyDescent="0.5">
      <c r="A89" s="7">
        <v>0.84</v>
      </c>
      <c r="B89" s="5">
        <f t="shared" si="4"/>
        <v>0.93096436095909008</v>
      </c>
      <c r="C89" s="24">
        <v>83.478362012866597</v>
      </c>
      <c r="D89" s="6">
        <f t="shared" si="5"/>
        <v>842.30108848679583</v>
      </c>
      <c r="E89" s="6">
        <f t="shared" si="6"/>
        <v>327.91928544431806</v>
      </c>
      <c r="F89" s="25">
        <f t="shared" si="7"/>
        <v>6.8212102632969618E-13</v>
      </c>
      <c r="G89" s="4"/>
      <c r="H89" s="4"/>
      <c r="I89" s="4"/>
      <c r="J89" s="4"/>
      <c r="K89" s="4"/>
      <c r="L89" s="4"/>
      <c r="M89" s="4"/>
      <c r="N89" s="4"/>
      <c r="O89" s="4"/>
    </row>
    <row r="90" spans="1:15" ht="19.899999999999999" x14ac:dyDescent="0.5">
      <c r="A90" s="7">
        <v>0.85</v>
      </c>
      <c r="B90" s="5">
        <f t="shared" si="4"/>
        <v>0.93576267077323683</v>
      </c>
      <c r="C90" s="24">
        <v>83.256235018829045</v>
      </c>
      <c r="D90" s="6">
        <f t="shared" si="5"/>
        <v>836.68191739724716</v>
      </c>
      <c r="E90" s="6">
        <f t="shared" si="6"/>
        <v>325.46913474892625</v>
      </c>
      <c r="F90" s="25">
        <f t="shared" si="7"/>
        <v>1.0373923942097463E-12</v>
      </c>
      <c r="G90" s="4"/>
      <c r="H90" s="4"/>
      <c r="I90" s="4"/>
      <c r="J90" s="4"/>
      <c r="K90" s="4"/>
      <c r="L90" s="4"/>
      <c r="M90" s="4"/>
      <c r="N90" s="4"/>
      <c r="O90" s="4"/>
    </row>
    <row r="91" spans="1:15" ht="19.899999999999999" x14ac:dyDescent="0.5">
      <c r="A91" s="7">
        <v>0.86</v>
      </c>
      <c r="B91" s="5">
        <f t="shared" si="4"/>
        <v>0.94049064148922001</v>
      </c>
      <c r="C91" s="24">
        <v>83.035669401268279</v>
      </c>
      <c r="D91" s="6">
        <f t="shared" si="5"/>
        <v>831.13126457186888</v>
      </c>
      <c r="E91" s="6">
        <f t="shared" si="6"/>
        <v>323.05080334423093</v>
      </c>
      <c r="F91" s="25">
        <f t="shared" si="7"/>
        <v>4.5474735088646412E-13</v>
      </c>
      <c r="G91" s="4"/>
      <c r="H91" s="4"/>
      <c r="I91" s="4"/>
      <c r="J91" s="4"/>
      <c r="K91" s="4"/>
      <c r="L91" s="4"/>
      <c r="M91" s="4"/>
      <c r="N91" s="4"/>
      <c r="O91" s="4"/>
    </row>
    <row r="92" spans="1:15" ht="19.899999999999999" x14ac:dyDescent="0.5">
      <c r="A92" s="7">
        <v>0.87</v>
      </c>
      <c r="B92" s="5">
        <f t="shared" si="4"/>
        <v>0.94514962727278173</v>
      </c>
      <c r="C92" s="24">
        <v>82.816646558552321</v>
      </c>
      <c r="D92" s="6">
        <f t="shared" si="5"/>
        <v>825.6479502612807</v>
      </c>
      <c r="E92" s="6">
        <f t="shared" si="6"/>
        <v>320.66371748219751</v>
      </c>
      <c r="F92" s="25">
        <f t="shared" si="7"/>
        <v>1.6342482922482304E-13</v>
      </c>
      <c r="G92" s="4"/>
      <c r="H92" s="4"/>
      <c r="I92" s="4"/>
      <c r="J92" s="4"/>
      <c r="K92" s="4"/>
      <c r="L92" s="4"/>
      <c r="M92" s="4"/>
      <c r="N92" s="4"/>
      <c r="O92" s="4"/>
    </row>
    <row r="93" spans="1:15" ht="19.899999999999999" x14ac:dyDescent="0.5">
      <c r="A93" s="7">
        <v>0.88</v>
      </c>
      <c r="B93" s="5">
        <f t="shared" si="4"/>
        <v>0.94974095003622638</v>
      </c>
      <c r="C93" s="24">
        <v>82.599148189160928</v>
      </c>
      <c r="D93" s="6">
        <f t="shared" si="5"/>
        <v>820.23082048583183</v>
      </c>
      <c r="E93" s="6">
        <f t="shared" si="6"/>
        <v>318.30731643723277</v>
      </c>
      <c r="F93" s="25">
        <f t="shared" si="7"/>
        <v>0</v>
      </c>
      <c r="G93" s="4"/>
      <c r="H93" s="4"/>
      <c r="I93" s="4"/>
      <c r="J93" s="4"/>
      <c r="K93" s="4"/>
      <c r="L93" s="4"/>
      <c r="M93" s="4"/>
      <c r="N93" s="4"/>
      <c r="O93" s="4"/>
    </row>
    <row r="94" spans="1:15" ht="19.899999999999999" x14ac:dyDescent="0.5">
      <c r="A94" s="7">
        <v>0.89</v>
      </c>
      <c r="B94" s="5">
        <f t="shared" si="4"/>
        <v>0.95426590034607872</v>
      </c>
      <c r="C94" s="24">
        <v>82.383156285774803</v>
      </c>
      <c r="D94" s="6">
        <f t="shared" si="5"/>
        <v>814.87874636294362</v>
      </c>
      <c r="E94" s="6">
        <f t="shared" si="6"/>
        <v>315.98105215435851</v>
      </c>
      <c r="F94" s="25">
        <f t="shared" si="7"/>
        <v>7.460698725481052E-13</v>
      </c>
      <c r="G94" s="4"/>
      <c r="H94" s="4"/>
      <c r="I94" s="4"/>
      <c r="J94" s="4"/>
      <c r="K94" s="4"/>
      <c r="L94" s="4"/>
      <c r="M94" s="4"/>
      <c r="N94" s="4"/>
      <c r="O94" s="4"/>
    </row>
    <row r="95" spans="1:15" ht="19.899999999999999" x14ac:dyDescent="0.5">
      <c r="A95" s="7">
        <v>0.9</v>
      </c>
      <c r="B95" s="5">
        <f t="shared" si="4"/>
        <v>0.95872573830154151</v>
      </c>
      <c r="C95" s="24">
        <v>82.168653129496946</v>
      </c>
      <c r="D95" s="6">
        <f t="shared" si="5"/>
        <v>809.59062345463508</v>
      </c>
      <c r="E95" s="6">
        <f t="shared" si="6"/>
        <v>313.68438890828298</v>
      </c>
      <c r="F95" s="25">
        <f t="shared" si="7"/>
        <v>1.3855583347321954E-13</v>
      </c>
      <c r="G95" s="4"/>
      <c r="H95" s="4"/>
      <c r="I95" s="4"/>
      <c r="J95" s="4"/>
      <c r="K95" s="4"/>
      <c r="L95" s="4"/>
      <c r="M95" s="4"/>
      <c r="N95" s="4"/>
      <c r="O95" s="4"/>
    </row>
    <row r="96" spans="1:15" ht="19.899999999999999" x14ac:dyDescent="0.5">
      <c r="A96" s="7">
        <v>0.91</v>
      </c>
      <c r="B96" s="5">
        <f t="shared" si="4"/>
        <v>0.96312169438477657</v>
      </c>
      <c r="C96" s="24">
        <v>81.955621284204199</v>
      </c>
      <c r="D96" s="6">
        <f t="shared" si="5"/>
        <v>804.36537113453858</v>
      </c>
      <c r="E96" s="6">
        <f t="shared" si="6"/>
        <v>311.41680297300917</v>
      </c>
      <c r="F96" s="25">
        <f t="shared" si="7"/>
        <v>-9.9831254374294076E-13</v>
      </c>
      <c r="G96" s="4"/>
      <c r="H96" s="4"/>
      <c r="I96" s="4"/>
      <c r="J96" s="4"/>
      <c r="K96" s="4"/>
      <c r="L96" s="4"/>
      <c r="M96" s="4"/>
      <c r="N96" s="4"/>
      <c r="O96" s="4"/>
    </row>
    <row r="97" spans="1:15" ht="19.899999999999999" x14ac:dyDescent="0.5">
      <c r="A97" s="7">
        <v>0.92</v>
      </c>
      <c r="B97" s="5">
        <f t="shared" si="4"/>
        <v>0.96745497028404137</v>
      </c>
      <c r="C97" s="24">
        <v>81.744043591024521</v>
      </c>
      <c r="D97" s="6">
        <f t="shared" si="5"/>
        <v>799.20193197377318</v>
      </c>
      <c r="E97" s="6">
        <f t="shared" si="6"/>
        <v>309.17778230160405</v>
      </c>
      <c r="F97" s="25">
        <f t="shared" si="7"/>
        <v>2.7711166694643907E-13</v>
      </c>
      <c r="G97" s="4"/>
      <c r="H97" s="4"/>
      <c r="I97" s="4"/>
      <c r="J97" s="4"/>
      <c r="K97" s="4"/>
      <c r="L97" s="4"/>
      <c r="M97" s="4"/>
      <c r="N97" s="4"/>
      <c r="O97" s="4"/>
    </row>
    <row r="98" spans="1:15" ht="19.899999999999999" x14ac:dyDescent="0.5">
      <c r="A98" s="7">
        <v>0.93</v>
      </c>
      <c r="B98" s="5">
        <f t="shared" si="4"/>
        <v>0.97172673969065304</v>
      </c>
      <c r="C98" s="24">
        <v>81.533903162938557</v>
      </c>
      <c r="D98" s="6">
        <f t="shared" si="5"/>
        <v>794.09927114504978</v>
      </c>
      <c r="E98" s="6">
        <f t="shared" si="6"/>
        <v>306.96682621577958</v>
      </c>
      <c r="F98" s="25">
        <f t="shared" si="7"/>
        <v>-8.7396756498492323E-13</v>
      </c>
      <c r="G98" s="4"/>
      <c r="H98" s="4"/>
      <c r="I98" s="4"/>
      <c r="J98" s="4"/>
      <c r="K98" s="4"/>
      <c r="L98" s="4"/>
      <c r="M98" s="4"/>
      <c r="N98" s="4"/>
      <c r="O98" s="4"/>
    </row>
    <row r="99" spans="1:15" ht="19.899999999999999" x14ac:dyDescent="0.5">
      <c r="A99" s="7">
        <v>0.94</v>
      </c>
      <c r="B99" s="5">
        <f t="shared" si="4"/>
        <v>0.97593814907066112</v>
      </c>
      <c r="C99" s="24">
        <v>81.325183379500714</v>
      </c>
      <c r="D99" s="6">
        <f t="shared" si="5"/>
        <v>789.05637584436431</v>
      </c>
      <c r="E99" s="6">
        <f t="shared" si="6"/>
        <v>304.7834451049564</v>
      </c>
      <c r="F99" s="25">
        <f t="shared" si="7"/>
        <v>1.7408297026122455E-13</v>
      </c>
      <c r="G99" s="4"/>
      <c r="H99" s="4"/>
      <c r="I99" s="4"/>
      <c r="J99" s="4"/>
      <c r="K99" s="4"/>
      <c r="L99" s="4"/>
      <c r="M99" s="4"/>
      <c r="N99" s="4"/>
      <c r="O99" s="4"/>
    </row>
    <row r="100" spans="1:15" ht="19.899999999999999" x14ac:dyDescent="0.5">
      <c r="A100" s="7">
        <v>0.95</v>
      </c>
      <c r="B100" s="5">
        <f t="shared" si="4"/>
        <v>0.98009031841220495</v>
      </c>
      <c r="C100" s="24">
        <v>81.11786788167845</v>
      </c>
      <c r="D100" s="6">
        <f t="shared" si="5"/>
        <v>784.07225472976404</v>
      </c>
      <c r="E100" s="6">
        <f t="shared" si="6"/>
        <v>302.62716013448579</v>
      </c>
      <c r="F100" s="25">
        <f t="shared" si="7"/>
        <v>-9.0594198809412774E-14</v>
      </c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9.899999999999999" x14ac:dyDescent="0.5">
      <c r="A101" s="7">
        <v>0.96</v>
      </c>
      <c r="B101" s="5">
        <f t="shared" si="4"/>
        <v>0.98418434194933235</v>
      </c>
      <c r="C101" s="24">
        <v>80.911940566805882</v>
      </c>
      <c r="D101" s="6">
        <f t="shared" si="5"/>
        <v>779.1459373765548</v>
      </c>
      <c r="E101" s="6">
        <f t="shared" si="6"/>
        <v>300.49750296270543</v>
      </c>
      <c r="F101" s="25">
        <f t="shared" si="7"/>
        <v>-8.3311135767871747E-13</v>
      </c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9.899999999999999" x14ac:dyDescent="0.5">
      <c r="A102" s="7">
        <v>0.97</v>
      </c>
      <c r="B102" s="5">
        <f t="shared" si="4"/>
        <v>0.98822128886316407</v>
      </c>
      <c r="C102" s="24">
        <v>80.707385583649511</v>
      </c>
      <c r="D102" s="6">
        <f t="shared" si="5"/>
        <v>774.27647374845844</v>
      </c>
      <c r="E102" s="6">
        <f t="shared" si="6"/>
        <v>298.39401546654534</v>
      </c>
      <c r="F102" s="25">
        <f t="shared" si="7"/>
        <v>-1.049826892085548E-12</v>
      </c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9.899999999999999" x14ac:dyDescent="0.5">
      <c r="A103" s="7">
        <v>0.98</v>
      </c>
      <c r="B103" s="5">
        <f t="shared" si="4"/>
        <v>0.9922022039611722</v>
      </c>
      <c r="C103" s="24">
        <v>80.504187327583068</v>
      </c>
      <c r="D103" s="6">
        <f t="shared" si="5"/>
        <v>769.46293368417435</v>
      </c>
      <c r="E103" s="6">
        <f t="shared" si="6"/>
        <v>296.31624947539012</v>
      </c>
      <c r="F103" s="25">
        <f t="shared" si="7"/>
        <v>1.304734098539484E-12</v>
      </c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9.899999999999999" x14ac:dyDescent="0.5">
      <c r="A104" s="7">
        <v>0.99</v>
      </c>
      <c r="B104" s="5">
        <f t="shared" si="4"/>
        <v>0.99612810833535548</v>
      </c>
      <c r="C104" s="24">
        <v>80.302330435869223</v>
      </c>
      <c r="D104" s="6">
        <f t="shared" si="5"/>
        <v>764.70440639885874</v>
      </c>
      <c r="E104" s="6">
        <f t="shared" si="6"/>
        <v>294.2637665129098</v>
      </c>
      <c r="F104" s="25">
        <f t="shared" si="7"/>
        <v>7.3629990993140382E-13</v>
      </c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9.899999999999999" x14ac:dyDescent="0.5">
      <c r="A105" s="7">
        <v>1</v>
      </c>
      <c r="B105" s="5">
        <f t="shared" si="4"/>
        <v>0.99999998515654309</v>
      </c>
      <c r="C105" s="24">
        <v>80.101799301013727</v>
      </c>
      <c r="D105" s="6">
        <f t="shared" si="5"/>
        <v>759.99998871897276</v>
      </c>
      <c r="E105" s="6">
        <f t="shared" si="6"/>
        <v>292.23613268622057</v>
      </c>
      <c r="F105" s="25">
        <f t="shared" si="7"/>
        <v>1.1281027241238917E-5</v>
      </c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9.899999999999999" x14ac:dyDescent="0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9.899999999999999" x14ac:dyDescent="0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9.899999999999999" x14ac:dyDescent="0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9.899999999999999" x14ac:dyDescent="0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9.899999999999999" x14ac:dyDescent="0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9.899999999999999" x14ac:dyDescent="0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9.899999999999999" x14ac:dyDescent="0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9.899999999999999" x14ac:dyDescent="0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9.899999999999999" x14ac:dyDescent="0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9.899999999999999" x14ac:dyDescent="0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9.899999999999999" x14ac:dyDescent="0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9.899999999999999" x14ac:dyDescent="0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9.899999999999999" x14ac:dyDescent="0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9.899999999999999" x14ac:dyDescent="0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</sheetData>
  <phoneticPr fontId="1" type="noConversion"/>
  <pageMargins left="0.75" right="0.75" top="1" bottom="1" header="0.5" footer="0.5"/>
  <pageSetup scale="2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7</vt:i4>
      </vt:variant>
    </vt:vector>
  </HeadingPairs>
  <TitlesOfParts>
    <vt:vector size="9" baseType="lpstr">
      <vt:lpstr>10-Tray</vt:lpstr>
      <vt:lpstr>VLE</vt:lpstr>
      <vt:lpstr>Streams</vt:lpstr>
      <vt:lpstr>Op Lines</vt:lpstr>
      <vt:lpstr>Stair Steps</vt:lpstr>
      <vt:lpstr>Flow</vt:lpstr>
      <vt:lpstr>Temp</vt:lpstr>
      <vt:lpstr>Mole</vt:lpstr>
      <vt:lpstr>xy 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Clark</dc:creator>
  <cp:lastModifiedBy>alane</cp:lastModifiedBy>
  <cp:lastPrinted>2019-03-13T01:21:07Z</cp:lastPrinted>
  <dcterms:created xsi:type="dcterms:W3CDTF">2012-01-13T18:02:02Z</dcterms:created>
  <dcterms:modified xsi:type="dcterms:W3CDTF">2020-04-28T23:18:05Z</dcterms:modified>
</cp:coreProperties>
</file>