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2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oobiedw\Documents\A Separations Book\Chapter 11 Distillation - Non-Ideal Systems\"/>
    </mc:Choice>
  </mc:AlternateContent>
  <bookViews>
    <workbookView xWindow="0" yWindow="0" windowWidth="24000" windowHeight="9732" tabRatio="807"/>
  </bookViews>
  <sheets>
    <sheet name="Lewis" sheetId="3" r:id="rId1"/>
    <sheet name="MT" sheetId="17" r:id="rId2"/>
    <sheet name="Flow" sheetId="9" r:id="rId3"/>
    <sheet name="Temp" sheetId="10" r:id="rId4"/>
    <sheet name="Mole" sheetId="11" r:id="rId5"/>
    <sheet name="VLE" sheetId="2" r:id="rId6"/>
    <sheet name="xy" sheetId="24" r:id="rId7"/>
    <sheet name="xy Big" sheetId="28" r:id="rId8"/>
    <sheet name="DIY" sheetId="27" r:id="rId9"/>
  </sheets>
  <definedNames>
    <definedName name="solver_adj" localSheetId="8" hidden="1">DIY!$K$7:$K$18,DIY!$F$7</definedName>
    <definedName name="solver_adj" localSheetId="0" hidden="1">Lewis!$K$7:$K$18,Lewis!$F$7</definedName>
    <definedName name="solver_adj" localSheetId="5" hidden="1">VLE!$C$5:$C$105</definedName>
    <definedName name="solver_cvg" localSheetId="8" hidden="1">0.0001</definedName>
    <definedName name="solver_cvg" localSheetId="0" hidden="1">0.0001</definedName>
    <definedName name="solver_cvg" localSheetId="5" hidden="1">0.0001</definedName>
    <definedName name="solver_drv" localSheetId="8" hidden="1">1</definedName>
    <definedName name="solver_drv" localSheetId="0" hidden="1">1</definedName>
    <definedName name="solver_drv" localSheetId="5" hidden="1">1</definedName>
    <definedName name="solver_eng" localSheetId="8" hidden="1">1</definedName>
    <definedName name="solver_eng" localSheetId="0" hidden="1">1</definedName>
    <definedName name="solver_eng" localSheetId="5" hidden="1">1</definedName>
    <definedName name="solver_est" localSheetId="8" hidden="1">1</definedName>
    <definedName name="solver_est" localSheetId="0" hidden="1">1</definedName>
    <definedName name="solver_est" localSheetId="5" hidden="1">1</definedName>
    <definedName name="solver_itr" localSheetId="8" hidden="1">100</definedName>
    <definedName name="solver_itr" localSheetId="0" hidden="1">100</definedName>
    <definedName name="solver_itr" localSheetId="5" hidden="1">2147483647</definedName>
    <definedName name="solver_lhs1" localSheetId="8" hidden="1">DIY!$Q$19</definedName>
    <definedName name="solver_lhs1" localSheetId="0" hidden="1">Lewis!$Q$19</definedName>
    <definedName name="solver_lhs1" localSheetId="5" hidden="1">VLE!$I$6:$I$105</definedName>
    <definedName name="solver_lhs10" localSheetId="8" hidden="1">DIY!$Q$9</definedName>
    <definedName name="solver_lhs10" localSheetId="0" hidden="1">Lewis!$Q$9</definedName>
    <definedName name="solver_lhs11" localSheetId="8" hidden="1">DIY!$Q$9</definedName>
    <definedName name="solver_lhs11" localSheetId="0" hidden="1">Lewis!$Q$9</definedName>
    <definedName name="solver_lhs12" localSheetId="8" hidden="1">DIY!$Q$9</definedName>
    <definedName name="solver_lhs12" localSheetId="0" hidden="1">Lewis!$Q$9</definedName>
    <definedName name="solver_lhs13" localSheetId="8" hidden="1">DIY!$Q$9</definedName>
    <definedName name="solver_lhs13" localSheetId="0" hidden="1">Lewis!$Q$9</definedName>
    <definedName name="solver_lhs2" localSheetId="8" hidden="1">DIY!$Q$8:$Q$18</definedName>
    <definedName name="solver_lhs2" localSheetId="0" hidden="1">Lewis!$Q$8:$Q$18</definedName>
    <definedName name="solver_lhs3" localSheetId="8" hidden="1">DIY!$Y$8:$Y$17</definedName>
    <definedName name="solver_lhs3" localSheetId="0" hidden="1">Lewis!$Y$8:$Y$17</definedName>
    <definedName name="solver_lhs4" localSheetId="8" hidden="1">DIY!$Q$9</definedName>
    <definedName name="solver_lhs4" localSheetId="0" hidden="1">Lewis!$Q$9</definedName>
    <definedName name="solver_lhs5" localSheetId="8" hidden="1">DIY!$Q$9</definedName>
    <definedName name="solver_lhs5" localSheetId="0" hidden="1">Lewis!$Q$9</definedName>
    <definedName name="solver_lhs6" localSheetId="8" hidden="1">DIY!$Q$9</definedName>
    <definedName name="solver_lhs6" localSheetId="0" hidden="1">Lewis!$Q$9</definedName>
    <definedName name="solver_lhs7" localSheetId="8" hidden="1">DIY!$Q$9</definedName>
    <definedName name="solver_lhs7" localSheetId="0" hidden="1">Lewis!$Q$9</definedName>
    <definedName name="solver_lhs8" localSheetId="8" hidden="1">DIY!$Q$9</definedName>
    <definedName name="solver_lhs8" localSheetId="0" hidden="1">Lewis!$Q$9</definedName>
    <definedName name="solver_lhs9" localSheetId="8" hidden="1">DIY!$Q$9</definedName>
    <definedName name="solver_lhs9" localSheetId="0" hidden="1">Lewis!$Q$9</definedName>
    <definedName name="solver_lin" localSheetId="8" hidden="1">2</definedName>
    <definedName name="solver_lin" localSheetId="0" hidden="1">2</definedName>
    <definedName name="solver_mip" localSheetId="8" hidden="1">2147483647</definedName>
    <definedName name="solver_mip" localSheetId="0" hidden="1">2147483647</definedName>
    <definedName name="solver_mip" localSheetId="5" hidden="1">2147483647</definedName>
    <definedName name="solver_mni" localSheetId="8" hidden="1">30</definedName>
    <definedName name="solver_mni" localSheetId="0" hidden="1">30</definedName>
    <definedName name="solver_mni" localSheetId="5" hidden="1">30</definedName>
    <definedName name="solver_mrt" localSheetId="8" hidden="1">0.075</definedName>
    <definedName name="solver_mrt" localSheetId="0" hidden="1">0.075</definedName>
    <definedName name="solver_mrt" localSheetId="5" hidden="1">0.075</definedName>
    <definedName name="solver_msl" localSheetId="8" hidden="1">2</definedName>
    <definedName name="solver_msl" localSheetId="0" hidden="1">2</definedName>
    <definedName name="solver_msl" localSheetId="5" hidden="1">2</definedName>
    <definedName name="solver_neg" localSheetId="8" hidden="1">2</definedName>
    <definedName name="solver_neg" localSheetId="0" hidden="1">2</definedName>
    <definedName name="solver_neg" localSheetId="5" hidden="1">1</definedName>
    <definedName name="solver_nod" localSheetId="8" hidden="1">2147483647</definedName>
    <definedName name="solver_nod" localSheetId="0" hidden="1">2147483647</definedName>
    <definedName name="solver_nod" localSheetId="5" hidden="1">2147483647</definedName>
    <definedName name="solver_num" localSheetId="8" hidden="1">2</definedName>
    <definedName name="solver_num" localSheetId="0" hidden="1">2</definedName>
    <definedName name="solver_num" localSheetId="5" hidden="1">1</definedName>
    <definedName name="solver_nwt" localSheetId="8" hidden="1">1</definedName>
    <definedName name="solver_nwt" localSheetId="0" hidden="1">1</definedName>
    <definedName name="solver_nwt" localSheetId="5" hidden="1">1</definedName>
    <definedName name="solver_opt" localSheetId="8" hidden="1">DIY!$Q$7</definedName>
    <definedName name="solver_opt" localSheetId="0" hidden="1">Lewis!$Q$7</definedName>
    <definedName name="solver_opt" localSheetId="5" hidden="1">VLE!$I$5</definedName>
    <definedName name="solver_pre" localSheetId="8" hidden="1">0.000001</definedName>
    <definedName name="solver_pre" localSheetId="0" hidden="1">0.000001</definedName>
    <definedName name="solver_pre" localSheetId="5" hidden="1">0.000001</definedName>
    <definedName name="solver_rbv" localSheetId="8" hidden="1">1</definedName>
    <definedName name="solver_rbv" localSheetId="0" hidden="1">1</definedName>
    <definedName name="solver_rbv" localSheetId="5" hidden="1">1</definedName>
    <definedName name="solver_rel1" localSheetId="8" hidden="1">2</definedName>
    <definedName name="solver_rel1" localSheetId="0" hidden="1">2</definedName>
    <definedName name="solver_rel1" localSheetId="5" hidden="1">2</definedName>
    <definedName name="solver_rel10" localSheetId="8" hidden="1">2</definedName>
    <definedName name="solver_rel10" localSheetId="0" hidden="1">2</definedName>
    <definedName name="solver_rel11" localSheetId="8" hidden="1">2</definedName>
    <definedName name="solver_rel11" localSheetId="0" hidden="1">2</definedName>
    <definedName name="solver_rel12" localSheetId="8" hidden="1">2</definedName>
    <definedName name="solver_rel12" localSheetId="0" hidden="1">2</definedName>
    <definedName name="solver_rel13" localSheetId="8" hidden="1">2</definedName>
    <definedName name="solver_rel13" localSheetId="0" hidden="1">2</definedName>
    <definedName name="solver_rel2" localSheetId="8" hidden="1">2</definedName>
    <definedName name="solver_rel2" localSheetId="0" hidden="1">2</definedName>
    <definedName name="solver_rel3" localSheetId="8" hidden="1">2</definedName>
    <definedName name="solver_rel3" localSheetId="0" hidden="1">2</definedName>
    <definedName name="solver_rel4" localSheetId="8" hidden="1">2</definedName>
    <definedName name="solver_rel4" localSheetId="0" hidden="1">2</definedName>
    <definedName name="solver_rel5" localSheetId="8" hidden="1">2</definedName>
    <definedName name="solver_rel5" localSheetId="0" hidden="1">2</definedName>
    <definedName name="solver_rel6" localSheetId="8" hidden="1">2</definedName>
    <definedName name="solver_rel6" localSheetId="0" hidden="1">2</definedName>
    <definedName name="solver_rel7" localSheetId="8" hidden="1">2</definedName>
    <definedName name="solver_rel7" localSheetId="0" hidden="1">2</definedName>
    <definedName name="solver_rel8" localSheetId="8" hidden="1">2</definedName>
    <definedName name="solver_rel8" localSheetId="0" hidden="1">2</definedName>
    <definedName name="solver_rel9" localSheetId="8" hidden="1">2</definedName>
    <definedName name="solver_rel9" localSheetId="0" hidden="1">2</definedName>
    <definedName name="solver_rhs1" localSheetId="8" hidden="1">0</definedName>
    <definedName name="solver_rhs1" localSheetId="0" hidden="1">0</definedName>
    <definedName name="solver_rhs1" localSheetId="5" hidden="1">0</definedName>
    <definedName name="solver_rhs10" localSheetId="8" hidden="1">1</definedName>
    <definedName name="solver_rhs10" localSheetId="0" hidden="1">1</definedName>
    <definedName name="solver_rhs11" localSheetId="8" hidden="1">1</definedName>
    <definedName name="solver_rhs11" localSheetId="0" hidden="1">1</definedName>
    <definedName name="solver_rhs12" localSheetId="8" hidden="1">1</definedName>
    <definedName name="solver_rhs12" localSheetId="0" hidden="1">1</definedName>
    <definedName name="solver_rhs13" localSheetId="8" hidden="1">1</definedName>
    <definedName name="solver_rhs13" localSheetId="0" hidden="1">1</definedName>
    <definedName name="solver_rhs2" localSheetId="8" hidden="1">0</definedName>
    <definedName name="solver_rhs2" localSheetId="0" hidden="1">0</definedName>
    <definedName name="solver_rhs3" localSheetId="8" hidden="1">0</definedName>
    <definedName name="solver_rhs3" localSheetId="0" hidden="1">0</definedName>
    <definedName name="solver_rhs4" localSheetId="8" hidden="1">1</definedName>
    <definedName name="solver_rhs4" localSheetId="0" hidden="1">1</definedName>
    <definedName name="solver_rhs5" localSheetId="8" hidden="1">1</definedName>
    <definedName name="solver_rhs5" localSheetId="0" hidden="1">1</definedName>
    <definedName name="solver_rhs6" localSheetId="8" hidden="1">1</definedName>
    <definedName name="solver_rhs6" localSheetId="0" hidden="1">1</definedName>
    <definedName name="solver_rhs7" localSheetId="8" hidden="1">1</definedName>
    <definedName name="solver_rhs7" localSheetId="0" hidden="1">1</definedName>
    <definedName name="solver_rhs8" localSheetId="8" hidden="1">1</definedName>
    <definedName name="solver_rhs8" localSheetId="0" hidden="1">1</definedName>
    <definedName name="solver_rhs9" localSheetId="8" hidden="1">1</definedName>
    <definedName name="solver_rhs9" localSheetId="0" hidden="1">1</definedName>
    <definedName name="solver_rlx" localSheetId="8" hidden="1">1</definedName>
    <definedName name="solver_rlx" localSheetId="0" hidden="1">1</definedName>
    <definedName name="solver_rlx" localSheetId="5" hidden="1">2</definedName>
    <definedName name="solver_rsd" localSheetId="8" hidden="1">0</definedName>
    <definedName name="solver_rsd" localSheetId="0" hidden="1">0</definedName>
    <definedName name="solver_rsd" localSheetId="5" hidden="1">0</definedName>
    <definedName name="solver_scl" localSheetId="8" hidden="1">2</definedName>
    <definedName name="solver_scl" localSheetId="0" hidden="1">2</definedName>
    <definedName name="solver_scl" localSheetId="5" hidden="1">1</definedName>
    <definedName name="solver_sho" localSheetId="8" hidden="1">2</definedName>
    <definedName name="solver_sho" localSheetId="0" hidden="1">2</definedName>
    <definedName name="solver_sho" localSheetId="5" hidden="1">2</definedName>
    <definedName name="solver_ssz" localSheetId="8" hidden="1">100</definedName>
    <definedName name="solver_ssz" localSheetId="0" hidden="1">100</definedName>
    <definedName name="solver_ssz" localSheetId="5" hidden="1">100</definedName>
    <definedName name="solver_tim" localSheetId="8" hidden="1">100</definedName>
    <definedName name="solver_tim" localSheetId="0" hidden="1">100</definedName>
    <definedName name="solver_tim" localSheetId="5" hidden="1">2147483647</definedName>
    <definedName name="solver_tol" localSheetId="8" hidden="1">0.05</definedName>
    <definedName name="solver_tol" localSheetId="0" hidden="1">0.05</definedName>
    <definedName name="solver_tol" localSheetId="5" hidden="1">0.01</definedName>
    <definedName name="solver_typ" localSheetId="8" hidden="1">3</definedName>
    <definedName name="solver_typ" localSheetId="0" hidden="1">3</definedName>
    <definedName name="solver_typ" localSheetId="5" hidden="1">3</definedName>
    <definedName name="solver_val" localSheetId="8" hidden="1">0</definedName>
    <definedName name="solver_val" localSheetId="0" hidden="1">0</definedName>
    <definedName name="solver_val" localSheetId="5" hidden="1">0</definedName>
    <definedName name="solver_ver" localSheetId="8" hidden="1">3</definedName>
    <definedName name="solver_ver" localSheetId="0" hidden="1">3</definedName>
    <definedName name="solver_ver" localSheetId="5" hidden="1">3</definedName>
  </definedNames>
  <calcPr calcId="152511" calcCompleted="0" concurrentCalc="0"/>
</workbook>
</file>

<file path=xl/calcChain.xml><?xml version="1.0" encoding="utf-8"?>
<calcChain xmlns="http://schemas.openxmlformats.org/spreadsheetml/2006/main">
  <c r="D8" i="27" l="1"/>
  <c r="D9" i="27"/>
  <c r="D10" i="27"/>
  <c r="D11" i="27"/>
  <c r="D12" i="27"/>
  <c r="D13" i="27"/>
  <c r="D14" i="27"/>
  <c r="D15" i="27"/>
  <c r="D16" i="27"/>
  <c r="D17" i="27"/>
  <c r="O25" i="27"/>
  <c r="O24" i="27"/>
  <c r="G18" i="3"/>
  <c r="I18" i="3"/>
  <c r="G17" i="3"/>
  <c r="I17" i="3"/>
  <c r="G16" i="3"/>
  <c r="I16" i="3"/>
  <c r="G15" i="3"/>
  <c r="I15" i="3"/>
  <c r="G14" i="3"/>
  <c r="I14" i="3"/>
  <c r="G13" i="3"/>
  <c r="I13" i="3"/>
  <c r="G12" i="3"/>
  <c r="I12" i="3"/>
  <c r="G11" i="3"/>
  <c r="I11" i="3"/>
  <c r="G10" i="3"/>
  <c r="I10" i="3"/>
  <c r="G9" i="3"/>
  <c r="I9" i="3"/>
  <c r="G8" i="3"/>
  <c r="I8" i="3"/>
  <c r="G7" i="3"/>
  <c r="I3" i="3"/>
  <c r="D17" i="3"/>
  <c r="D16" i="3"/>
  <c r="D8" i="3"/>
  <c r="D9" i="3"/>
  <c r="D10" i="3"/>
  <c r="D11" i="3"/>
  <c r="D12" i="3"/>
  <c r="D13" i="3"/>
  <c r="D14" i="3"/>
  <c r="D15" i="3"/>
  <c r="H18" i="3"/>
  <c r="L18" i="3"/>
  <c r="M18" i="3"/>
  <c r="O18" i="3"/>
  <c r="J18" i="3"/>
  <c r="H17" i="3"/>
  <c r="L17" i="3"/>
  <c r="M17" i="3"/>
  <c r="O17" i="3"/>
  <c r="J17" i="3"/>
  <c r="H16" i="3"/>
  <c r="L16" i="3"/>
  <c r="M16" i="3"/>
  <c r="O16" i="3"/>
  <c r="J16" i="3"/>
  <c r="H15" i="3"/>
  <c r="L15" i="3"/>
  <c r="M15" i="3"/>
  <c r="O15" i="3"/>
  <c r="J15" i="3"/>
  <c r="H14" i="3"/>
  <c r="L14" i="3"/>
  <c r="M14" i="3"/>
  <c r="O14" i="3"/>
  <c r="J14" i="3"/>
  <c r="H13" i="3"/>
  <c r="L13" i="3"/>
  <c r="M13" i="3"/>
  <c r="O13" i="3"/>
  <c r="J13" i="3"/>
  <c r="H12" i="3"/>
  <c r="L12" i="3"/>
  <c r="M12" i="3"/>
  <c r="O12" i="3"/>
  <c r="J12" i="3"/>
  <c r="H11" i="3"/>
  <c r="L11" i="3"/>
  <c r="M11" i="3"/>
  <c r="O11" i="3"/>
  <c r="J11" i="3"/>
  <c r="H10" i="3"/>
  <c r="L10" i="3"/>
  <c r="M10" i="3"/>
  <c r="O10" i="3"/>
  <c r="J10" i="3"/>
  <c r="H9" i="3"/>
  <c r="L9" i="3"/>
  <c r="M9" i="3"/>
  <c r="O9" i="3"/>
  <c r="J9" i="3"/>
  <c r="H8" i="3"/>
  <c r="L8" i="3"/>
  <c r="M8" i="3"/>
  <c r="O8" i="3"/>
  <c r="N8" i="3"/>
  <c r="P8" i="3"/>
  <c r="Q8" i="3"/>
  <c r="N9" i="3"/>
  <c r="P9" i="3"/>
  <c r="Q9" i="3"/>
  <c r="N10" i="3"/>
  <c r="P10" i="3"/>
  <c r="Q10" i="3"/>
  <c r="N11" i="3"/>
  <c r="P11" i="3"/>
  <c r="Q11" i="3"/>
  <c r="N12" i="3"/>
  <c r="P12" i="3"/>
  <c r="Q12" i="3"/>
  <c r="N13" i="3"/>
  <c r="P13" i="3"/>
  <c r="Q13" i="3"/>
  <c r="N14" i="3"/>
  <c r="P14" i="3"/>
  <c r="Q14" i="3"/>
  <c r="N15" i="3"/>
  <c r="P15" i="3"/>
  <c r="Q15" i="3"/>
  <c r="N16" i="3"/>
  <c r="P16" i="3"/>
  <c r="Q16" i="3"/>
  <c r="N17" i="3"/>
  <c r="P17" i="3"/>
  <c r="Q17" i="3"/>
  <c r="N18" i="3"/>
  <c r="P18" i="3"/>
  <c r="Q18" i="3"/>
  <c r="J8" i="3"/>
  <c r="H7" i="3"/>
  <c r="L7" i="3"/>
  <c r="M7" i="3"/>
  <c r="O7" i="3"/>
  <c r="N7" i="3"/>
  <c r="P7" i="3"/>
  <c r="Q7" i="3"/>
  <c r="Q1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B38" i="3"/>
  <c r="C38" i="3"/>
  <c r="B39" i="3"/>
  <c r="C39" i="3"/>
  <c r="C29" i="3"/>
  <c r="B29" i="3"/>
  <c r="E51" i="3"/>
  <c r="F51" i="3"/>
  <c r="D7" i="2"/>
  <c r="F7" i="2"/>
  <c r="D8" i="2"/>
  <c r="F8" i="2"/>
  <c r="D9" i="2"/>
  <c r="F9" i="2"/>
  <c r="D10" i="2"/>
  <c r="F10" i="2"/>
  <c r="D11" i="2"/>
  <c r="F11" i="2"/>
  <c r="D12" i="2"/>
  <c r="F12" i="2"/>
  <c r="D13" i="2"/>
  <c r="F13" i="2"/>
  <c r="D14" i="2"/>
  <c r="F14" i="2"/>
  <c r="D15" i="2"/>
  <c r="F15" i="2"/>
  <c r="D16" i="2"/>
  <c r="F16" i="2"/>
  <c r="D17" i="2"/>
  <c r="F17" i="2"/>
  <c r="D18" i="2"/>
  <c r="F18" i="2"/>
  <c r="D19" i="2"/>
  <c r="F19" i="2"/>
  <c r="D20" i="2"/>
  <c r="F20" i="2"/>
  <c r="D21" i="2"/>
  <c r="F21" i="2"/>
  <c r="D22" i="2"/>
  <c r="F22" i="2"/>
  <c r="D23" i="2"/>
  <c r="F23" i="2"/>
  <c r="D24" i="2"/>
  <c r="F24" i="2"/>
  <c r="D25" i="2"/>
  <c r="F25" i="2"/>
  <c r="D26" i="2"/>
  <c r="F26" i="2"/>
  <c r="D27" i="2"/>
  <c r="F27" i="2"/>
  <c r="D28" i="2"/>
  <c r="F28" i="2"/>
  <c r="D29" i="2"/>
  <c r="F29" i="2"/>
  <c r="D30" i="2"/>
  <c r="F30" i="2"/>
  <c r="D31" i="2"/>
  <c r="F31" i="2"/>
  <c r="D32" i="2"/>
  <c r="F32" i="2"/>
  <c r="D33" i="2"/>
  <c r="F33" i="2"/>
  <c r="D34" i="2"/>
  <c r="F34" i="2"/>
  <c r="D35" i="2"/>
  <c r="F35" i="2"/>
  <c r="D36" i="2"/>
  <c r="F36" i="2"/>
  <c r="D37" i="2"/>
  <c r="F37" i="2"/>
  <c r="D38" i="2"/>
  <c r="F38" i="2"/>
  <c r="D39" i="2"/>
  <c r="F39" i="2"/>
  <c r="D40" i="2"/>
  <c r="F40" i="2"/>
  <c r="D41" i="2"/>
  <c r="F41" i="2"/>
  <c r="D42" i="2"/>
  <c r="F42" i="2"/>
  <c r="D43" i="2"/>
  <c r="F43" i="2"/>
  <c r="D44" i="2"/>
  <c r="F44" i="2"/>
  <c r="D45" i="2"/>
  <c r="F45" i="2"/>
  <c r="D46" i="2"/>
  <c r="F46" i="2"/>
  <c r="D47" i="2"/>
  <c r="F47" i="2"/>
  <c r="D48" i="2"/>
  <c r="F48" i="2"/>
  <c r="D49" i="2"/>
  <c r="F49" i="2"/>
  <c r="D50" i="2"/>
  <c r="F50" i="2"/>
  <c r="D51" i="2"/>
  <c r="F51" i="2"/>
  <c r="D52" i="2"/>
  <c r="F52" i="2"/>
  <c r="D53" i="2"/>
  <c r="F53" i="2"/>
  <c r="D54" i="2"/>
  <c r="F54" i="2"/>
  <c r="D55" i="2"/>
  <c r="F55" i="2"/>
  <c r="D56" i="2"/>
  <c r="F56" i="2"/>
  <c r="D57" i="2"/>
  <c r="F57" i="2"/>
  <c r="D58" i="2"/>
  <c r="F58" i="2"/>
  <c r="D59" i="2"/>
  <c r="F59" i="2"/>
  <c r="D60" i="2"/>
  <c r="F60" i="2"/>
  <c r="D61" i="2"/>
  <c r="F61" i="2"/>
  <c r="D62" i="2"/>
  <c r="F62" i="2"/>
  <c r="D63" i="2"/>
  <c r="F63" i="2"/>
  <c r="D64" i="2"/>
  <c r="F64" i="2"/>
  <c r="D65" i="2"/>
  <c r="F65" i="2"/>
  <c r="D66" i="2"/>
  <c r="F66" i="2"/>
  <c r="D67" i="2"/>
  <c r="F67" i="2"/>
  <c r="D68" i="2"/>
  <c r="F68" i="2"/>
  <c r="D69" i="2"/>
  <c r="F69" i="2"/>
  <c r="D70" i="2"/>
  <c r="F70" i="2"/>
  <c r="D71" i="2"/>
  <c r="F71" i="2"/>
  <c r="D72" i="2"/>
  <c r="F72" i="2"/>
  <c r="D73" i="2"/>
  <c r="F73" i="2"/>
  <c r="D74" i="2"/>
  <c r="F74" i="2"/>
  <c r="D75" i="2"/>
  <c r="F75" i="2"/>
  <c r="D76" i="2"/>
  <c r="F76" i="2"/>
  <c r="D77" i="2"/>
  <c r="F77" i="2"/>
  <c r="D78" i="2"/>
  <c r="F78" i="2"/>
  <c r="D79" i="2"/>
  <c r="F79" i="2"/>
  <c r="D80" i="2"/>
  <c r="F80" i="2"/>
  <c r="D81" i="2"/>
  <c r="F81" i="2"/>
  <c r="D82" i="2"/>
  <c r="F82" i="2"/>
  <c r="D83" i="2"/>
  <c r="F83" i="2"/>
  <c r="D84" i="2"/>
  <c r="F84" i="2"/>
  <c r="D85" i="2"/>
  <c r="F85" i="2"/>
  <c r="D86" i="2"/>
  <c r="F86" i="2"/>
  <c r="D87" i="2"/>
  <c r="F87" i="2"/>
  <c r="D88" i="2"/>
  <c r="F88" i="2"/>
  <c r="D89" i="2"/>
  <c r="F89" i="2"/>
  <c r="D90" i="2"/>
  <c r="F90" i="2"/>
  <c r="D91" i="2"/>
  <c r="F91" i="2"/>
  <c r="D92" i="2"/>
  <c r="F92" i="2"/>
  <c r="D93" i="2"/>
  <c r="F93" i="2"/>
  <c r="D94" i="2"/>
  <c r="F94" i="2"/>
  <c r="D95" i="2"/>
  <c r="F95" i="2"/>
  <c r="D96" i="2"/>
  <c r="F96" i="2"/>
  <c r="D97" i="2"/>
  <c r="F97" i="2"/>
  <c r="D98" i="2"/>
  <c r="F98" i="2"/>
  <c r="D99" i="2"/>
  <c r="F99" i="2"/>
  <c r="D100" i="2"/>
  <c r="F100" i="2"/>
  <c r="D101" i="2"/>
  <c r="F101" i="2"/>
  <c r="D102" i="2"/>
  <c r="F102" i="2"/>
  <c r="D103" i="2"/>
  <c r="F103" i="2"/>
  <c r="D104" i="2"/>
  <c r="F104" i="2"/>
  <c r="D105" i="2"/>
  <c r="F105" i="2"/>
  <c r="D6" i="2"/>
  <c r="F6" i="2"/>
  <c r="D5" i="2"/>
  <c r="F5" i="2"/>
  <c r="G6" i="2"/>
  <c r="E6" i="2"/>
  <c r="B6" i="2"/>
  <c r="G7" i="2"/>
  <c r="E7" i="2"/>
  <c r="B7" i="2"/>
  <c r="G8" i="2"/>
  <c r="E8" i="2"/>
  <c r="B8" i="2"/>
  <c r="G9" i="2"/>
  <c r="E9" i="2"/>
  <c r="B9" i="2"/>
  <c r="G10" i="2"/>
  <c r="E10" i="2"/>
  <c r="B10" i="2"/>
  <c r="G11" i="2"/>
  <c r="E11" i="2"/>
  <c r="B11" i="2"/>
  <c r="G12" i="2"/>
  <c r="E12" i="2"/>
  <c r="B12" i="2"/>
  <c r="G13" i="2"/>
  <c r="E13" i="2"/>
  <c r="B13" i="2"/>
  <c r="G14" i="2"/>
  <c r="E14" i="2"/>
  <c r="B14" i="2"/>
  <c r="G15" i="2"/>
  <c r="E15" i="2"/>
  <c r="B15" i="2"/>
  <c r="G16" i="2"/>
  <c r="E16" i="2"/>
  <c r="B16" i="2"/>
  <c r="G17" i="2"/>
  <c r="E17" i="2"/>
  <c r="B17" i="2"/>
  <c r="G18" i="2"/>
  <c r="E18" i="2"/>
  <c r="B18" i="2"/>
  <c r="G19" i="2"/>
  <c r="E19" i="2"/>
  <c r="B19" i="2"/>
  <c r="G20" i="2"/>
  <c r="E20" i="2"/>
  <c r="B20" i="2"/>
  <c r="G21" i="2"/>
  <c r="E21" i="2"/>
  <c r="B21" i="2"/>
  <c r="G22" i="2"/>
  <c r="E22" i="2"/>
  <c r="B22" i="2"/>
  <c r="G23" i="2"/>
  <c r="E23" i="2"/>
  <c r="B23" i="2"/>
  <c r="G24" i="2"/>
  <c r="E24" i="2"/>
  <c r="B24" i="2"/>
  <c r="G25" i="2"/>
  <c r="E25" i="2"/>
  <c r="B25" i="2"/>
  <c r="G26" i="2"/>
  <c r="E26" i="2"/>
  <c r="B26" i="2"/>
  <c r="G27" i="2"/>
  <c r="E27" i="2"/>
  <c r="B27" i="2"/>
  <c r="G28" i="2"/>
  <c r="E28" i="2"/>
  <c r="B28" i="2"/>
  <c r="G29" i="2"/>
  <c r="E29" i="2"/>
  <c r="B29" i="2"/>
  <c r="G30" i="2"/>
  <c r="E30" i="2"/>
  <c r="B30" i="2"/>
  <c r="G31" i="2"/>
  <c r="E31" i="2"/>
  <c r="B31" i="2"/>
  <c r="G32" i="2"/>
  <c r="E32" i="2"/>
  <c r="B32" i="2"/>
  <c r="G33" i="2"/>
  <c r="E33" i="2"/>
  <c r="B33" i="2"/>
  <c r="G34" i="2"/>
  <c r="E34" i="2"/>
  <c r="B34" i="2"/>
  <c r="G35" i="2"/>
  <c r="E35" i="2"/>
  <c r="B35" i="2"/>
  <c r="G36" i="2"/>
  <c r="E36" i="2"/>
  <c r="B36" i="2"/>
  <c r="G37" i="2"/>
  <c r="E37" i="2"/>
  <c r="B37" i="2"/>
  <c r="G38" i="2"/>
  <c r="E38" i="2"/>
  <c r="B38" i="2"/>
  <c r="G39" i="2"/>
  <c r="E39" i="2"/>
  <c r="B39" i="2"/>
  <c r="G40" i="2"/>
  <c r="E40" i="2"/>
  <c r="B40" i="2"/>
  <c r="G41" i="2"/>
  <c r="E41" i="2"/>
  <c r="B41" i="2"/>
  <c r="G42" i="2"/>
  <c r="E42" i="2"/>
  <c r="B42" i="2"/>
  <c r="G43" i="2"/>
  <c r="E43" i="2"/>
  <c r="B43" i="2"/>
  <c r="G44" i="2"/>
  <c r="E44" i="2"/>
  <c r="B44" i="2"/>
  <c r="G45" i="2"/>
  <c r="E45" i="2"/>
  <c r="B45" i="2"/>
  <c r="G46" i="2"/>
  <c r="E46" i="2"/>
  <c r="B46" i="2"/>
  <c r="G47" i="2"/>
  <c r="E47" i="2"/>
  <c r="B47" i="2"/>
  <c r="G48" i="2"/>
  <c r="E48" i="2"/>
  <c r="B48" i="2"/>
  <c r="G49" i="2"/>
  <c r="E49" i="2"/>
  <c r="B49" i="2"/>
  <c r="G50" i="2"/>
  <c r="E50" i="2"/>
  <c r="B50" i="2"/>
  <c r="G51" i="2"/>
  <c r="E51" i="2"/>
  <c r="B51" i="2"/>
  <c r="G52" i="2"/>
  <c r="E52" i="2"/>
  <c r="B52" i="2"/>
  <c r="G53" i="2"/>
  <c r="E53" i="2"/>
  <c r="B53" i="2"/>
  <c r="G54" i="2"/>
  <c r="E54" i="2"/>
  <c r="B54" i="2"/>
  <c r="G55" i="2"/>
  <c r="E55" i="2"/>
  <c r="B55" i="2"/>
  <c r="G56" i="2"/>
  <c r="E56" i="2"/>
  <c r="B56" i="2"/>
  <c r="G57" i="2"/>
  <c r="E57" i="2"/>
  <c r="B57" i="2"/>
  <c r="G58" i="2"/>
  <c r="E58" i="2"/>
  <c r="B58" i="2"/>
  <c r="G59" i="2"/>
  <c r="E59" i="2"/>
  <c r="B59" i="2"/>
  <c r="G60" i="2"/>
  <c r="E60" i="2"/>
  <c r="B60" i="2"/>
  <c r="G61" i="2"/>
  <c r="E61" i="2"/>
  <c r="B61" i="2"/>
  <c r="G62" i="2"/>
  <c r="E62" i="2"/>
  <c r="B62" i="2"/>
  <c r="G63" i="2"/>
  <c r="E63" i="2"/>
  <c r="B63" i="2"/>
  <c r="G64" i="2"/>
  <c r="E64" i="2"/>
  <c r="B64" i="2"/>
  <c r="G65" i="2"/>
  <c r="E65" i="2"/>
  <c r="B65" i="2"/>
  <c r="G66" i="2"/>
  <c r="E66" i="2"/>
  <c r="B66" i="2"/>
  <c r="G67" i="2"/>
  <c r="E67" i="2"/>
  <c r="B67" i="2"/>
  <c r="G68" i="2"/>
  <c r="E68" i="2"/>
  <c r="B68" i="2"/>
  <c r="G69" i="2"/>
  <c r="E69" i="2"/>
  <c r="B69" i="2"/>
  <c r="G70" i="2"/>
  <c r="E70" i="2"/>
  <c r="B70" i="2"/>
  <c r="G71" i="2"/>
  <c r="E71" i="2"/>
  <c r="B71" i="2"/>
  <c r="G72" i="2"/>
  <c r="E72" i="2"/>
  <c r="B72" i="2"/>
  <c r="G73" i="2"/>
  <c r="E73" i="2"/>
  <c r="B73" i="2"/>
  <c r="G74" i="2"/>
  <c r="E74" i="2"/>
  <c r="B74" i="2"/>
  <c r="G75" i="2"/>
  <c r="E75" i="2"/>
  <c r="B75" i="2"/>
  <c r="G76" i="2"/>
  <c r="E76" i="2"/>
  <c r="B76" i="2"/>
  <c r="G77" i="2"/>
  <c r="E77" i="2"/>
  <c r="B77" i="2"/>
  <c r="G78" i="2"/>
  <c r="E78" i="2"/>
  <c r="B78" i="2"/>
  <c r="G79" i="2"/>
  <c r="E79" i="2"/>
  <c r="B79" i="2"/>
  <c r="G80" i="2"/>
  <c r="E80" i="2"/>
  <c r="B80" i="2"/>
  <c r="G81" i="2"/>
  <c r="E81" i="2"/>
  <c r="B81" i="2"/>
  <c r="G82" i="2"/>
  <c r="E82" i="2"/>
  <c r="B82" i="2"/>
  <c r="G83" i="2"/>
  <c r="E83" i="2"/>
  <c r="B83" i="2"/>
  <c r="G84" i="2"/>
  <c r="E84" i="2"/>
  <c r="B84" i="2"/>
  <c r="G85" i="2"/>
  <c r="E85" i="2"/>
  <c r="B85" i="2"/>
  <c r="G86" i="2"/>
  <c r="E86" i="2"/>
  <c r="B86" i="2"/>
  <c r="G87" i="2"/>
  <c r="E87" i="2"/>
  <c r="B87" i="2"/>
  <c r="G88" i="2"/>
  <c r="E88" i="2"/>
  <c r="B88" i="2"/>
  <c r="G89" i="2"/>
  <c r="E89" i="2"/>
  <c r="B89" i="2"/>
  <c r="G90" i="2"/>
  <c r="E90" i="2"/>
  <c r="B90" i="2"/>
  <c r="G91" i="2"/>
  <c r="E91" i="2"/>
  <c r="B91" i="2"/>
  <c r="G92" i="2"/>
  <c r="E92" i="2"/>
  <c r="B92" i="2"/>
  <c r="G93" i="2"/>
  <c r="E93" i="2"/>
  <c r="B93" i="2"/>
  <c r="G94" i="2"/>
  <c r="E94" i="2"/>
  <c r="B94" i="2"/>
  <c r="G95" i="2"/>
  <c r="E95" i="2"/>
  <c r="B95" i="2"/>
  <c r="G96" i="2"/>
  <c r="E96" i="2"/>
  <c r="B96" i="2"/>
  <c r="G97" i="2"/>
  <c r="E97" i="2"/>
  <c r="B97" i="2"/>
  <c r="G98" i="2"/>
  <c r="E98" i="2"/>
  <c r="B98" i="2"/>
  <c r="G99" i="2"/>
  <c r="E99" i="2"/>
  <c r="B99" i="2"/>
  <c r="G100" i="2"/>
  <c r="E100" i="2"/>
  <c r="B100" i="2"/>
  <c r="G101" i="2"/>
  <c r="E101" i="2"/>
  <c r="B101" i="2"/>
  <c r="G102" i="2"/>
  <c r="E102" i="2"/>
  <c r="B102" i="2"/>
  <c r="G103" i="2"/>
  <c r="E103" i="2"/>
  <c r="B103" i="2"/>
  <c r="G104" i="2"/>
  <c r="E104" i="2"/>
  <c r="B104" i="2"/>
  <c r="G105" i="2"/>
  <c r="E105" i="2"/>
  <c r="B105" i="2"/>
  <c r="G5" i="2"/>
  <c r="E5" i="2"/>
  <c r="B5" i="2"/>
  <c r="H6" i="2"/>
  <c r="I6" i="2"/>
  <c r="H7" i="2"/>
  <c r="I7" i="2"/>
  <c r="H8" i="2"/>
  <c r="I8" i="2"/>
  <c r="H9" i="2"/>
  <c r="I9" i="2"/>
  <c r="H10" i="2"/>
  <c r="I10" i="2"/>
  <c r="H11" i="2"/>
  <c r="I11" i="2"/>
  <c r="H12" i="2"/>
  <c r="I12" i="2"/>
  <c r="H13" i="2"/>
  <c r="I13" i="2"/>
  <c r="H14" i="2"/>
  <c r="I14" i="2"/>
  <c r="H15" i="2"/>
  <c r="I15" i="2"/>
  <c r="H16" i="2"/>
  <c r="I16" i="2"/>
  <c r="H17" i="2"/>
  <c r="I17" i="2"/>
  <c r="H18" i="2"/>
  <c r="I18" i="2"/>
  <c r="H19" i="2"/>
  <c r="I19" i="2"/>
  <c r="H20" i="2"/>
  <c r="I20" i="2"/>
  <c r="H21" i="2"/>
  <c r="I21" i="2"/>
  <c r="H22" i="2"/>
  <c r="I22" i="2"/>
  <c r="H23" i="2"/>
  <c r="I23" i="2"/>
  <c r="H24" i="2"/>
  <c r="I24" i="2"/>
  <c r="H25" i="2"/>
  <c r="I25" i="2"/>
  <c r="H26" i="2"/>
  <c r="I26" i="2"/>
  <c r="H27" i="2"/>
  <c r="I27" i="2"/>
  <c r="H28" i="2"/>
  <c r="I28" i="2"/>
  <c r="H29" i="2"/>
  <c r="I29" i="2"/>
  <c r="H30" i="2"/>
  <c r="I30" i="2"/>
  <c r="H31" i="2"/>
  <c r="I31" i="2"/>
  <c r="H32" i="2"/>
  <c r="I32" i="2"/>
  <c r="H33" i="2"/>
  <c r="I33" i="2"/>
  <c r="H34" i="2"/>
  <c r="I34" i="2"/>
  <c r="H35" i="2"/>
  <c r="I35" i="2"/>
  <c r="H36" i="2"/>
  <c r="I36" i="2"/>
  <c r="H37" i="2"/>
  <c r="I37" i="2"/>
  <c r="H38" i="2"/>
  <c r="I38" i="2"/>
  <c r="H39" i="2"/>
  <c r="I39" i="2"/>
  <c r="H40" i="2"/>
  <c r="I40" i="2"/>
  <c r="H41" i="2"/>
  <c r="I41" i="2"/>
  <c r="H42" i="2"/>
  <c r="I42" i="2"/>
  <c r="H43" i="2"/>
  <c r="I43" i="2"/>
  <c r="H44" i="2"/>
  <c r="I44" i="2"/>
  <c r="H45" i="2"/>
  <c r="I45" i="2"/>
  <c r="H46" i="2"/>
  <c r="I46" i="2"/>
  <c r="H47" i="2"/>
  <c r="I47" i="2"/>
  <c r="H48" i="2"/>
  <c r="I48" i="2"/>
  <c r="H49" i="2"/>
  <c r="I49" i="2"/>
  <c r="H50" i="2"/>
  <c r="I50" i="2"/>
  <c r="H51" i="2"/>
  <c r="I51" i="2"/>
  <c r="H52" i="2"/>
  <c r="I52" i="2"/>
  <c r="H53" i="2"/>
  <c r="I53" i="2"/>
  <c r="H54" i="2"/>
  <c r="I54" i="2"/>
  <c r="H55" i="2"/>
  <c r="I55" i="2"/>
  <c r="H56" i="2"/>
  <c r="I56" i="2"/>
  <c r="H57" i="2"/>
  <c r="I57" i="2"/>
  <c r="H58" i="2"/>
  <c r="I58" i="2"/>
  <c r="H59" i="2"/>
  <c r="I59" i="2"/>
  <c r="H60" i="2"/>
  <c r="I60" i="2"/>
  <c r="H61" i="2"/>
  <c r="I61" i="2"/>
  <c r="H62" i="2"/>
  <c r="I62" i="2"/>
  <c r="H63" i="2"/>
  <c r="I63" i="2"/>
  <c r="H64" i="2"/>
  <c r="I64" i="2"/>
  <c r="H65" i="2"/>
  <c r="I65" i="2"/>
  <c r="H66" i="2"/>
  <c r="I66" i="2"/>
  <c r="H67" i="2"/>
  <c r="I67" i="2"/>
  <c r="H68" i="2"/>
  <c r="I68" i="2"/>
  <c r="H69" i="2"/>
  <c r="I69" i="2"/>
  <c r="H70" i="2"/>
  <c r="I70" i="2"/>
  <c r="H71" i="2"/>
  <c r="I71" i="2"/>
  <c r="H72" i="2"/>
  <c r="I72" i="2"/>
  <c r="H73" i="2"/>
  <c r="I73" i="2"/>
  <c r="H74" i="2"/>
  <c r="I74" i="2"/>
  <c r="H75" i="2"/>
  <c r="I75" i="2"/>
  <c r="H76" i="2"/>
  <c r="I76" i="2"/>
  <c r="H77" i="2"/>
  <c r="I77" i="2"/>
  <c r="H78" i="2"/>
  <c r="I78" i="2"/>
  <c r="H79" i="2"/>
  <c r="I79" i="2"/>
  <c r="H80" i="2"/>
  <c r="I80" i="2"/>
  <c r="H81" i="2"/>
  <c r="I81" i="2"/>
  <c r="H82" i="2"/>
  <c r="I82" i="2"/>
  <c r="H83" i="2"/>
  <c r="I83" i="2"/>
  <c r="H84" i="2"/>
  <c r="I84" i="2"/>
  <c r="H85" i="2"/>
  <c r="I85" i="2"/>
  <c r="H86" i="2"/>
  <c r="I86" i="2"/>
  <c r="H87" i="2"/>
  <c r="I87" i="2"/>
  <c r="H88" i="2"/>
  <c r="I88" i="2"/>
  <c r="H89" i="2"/>
  <c r="I89" i="2"/>
  <c r="H90" i="2"/>
  <c r="I90" i="2"/>
  <c r="H91" i="2"/>
  <c r="I91" i="2"/>
  <c r="H92" i="2"/>
  <c r="I92" i="2"/>
  <c r="H93" i="2"/>
  <c r="I93" i="2"/>
  <c r="H94" i="2"/>
  <c r="I94" i="2"/>
  <c r="H95" i="2"/>
  <c r="I95" i="2"/>
  <c r="H96" i="2"/>
  <c r="I96" i="2"/>
  <c r="H97" i="2"/>
  <c r="I97" i="2"/>
  <c r="H98" i="2"/>
  <c r="I98" i="2"/>
  <c r="H99" i="2"/>
  <c r="I99" i="2"/>
  <c r="H100" i="2"/>
  <c r="I100" i="2"/>
  <c r="H101" i="2"/>
  <c r="I101" i="2"/>
  <c r="H102" i="2"/>
  <c r="I102" i="2"/>
  <c r="H103" i="2"/>
  <c r="I103" i="2"/>
  <c r="H104" i="2"/>
  <c r="I104" i="2"/>
  <c r="H105" i="2"/>
  <c r="I105" i="2"/>
  <c r="H5" i="2"/>
  <c r="I5" i="2"/>
  <c r="O25" i="3"/>
  <c r="O24" i="3"/>
  <c r="B43" i="3"/>
  <c r="B42" i="3"/>
  <c r="L29" i="3"/>
  <c r="L30" i="3"/>
  <c r="L31" i="3"/>
  <c r="L32" i="3"/>
  <c r="L33" i="3"/>
  <c r="L34" i="3"/>
  <c r="L35" i="3"/>
  <c r="L36" i="3"/>
  <c r="L37" i="3"/>
  <c r="L38" i="3"/>
  <c r="L39" i="3"/>
  <c r="L40" i="3"/>
  <c r="F29" i="3"/>
  <c r="E29" i="3"/>
  <c r="F30" i="3"/>
  <c r="J30" i="3"/>
  <c r="I29" i="3"/>
  <c r="I30" i="3"/>
  <c r="J31" i="3"/>
  <c r="I31" i="3"/>
  <c r="J32" i="3"/>
  <c r="J33" i="3"/>
  <c r="I32" i="3"/>
  <c r="I33" i="3"/>
  <c r="J34" i="3"/>
  <c r="I34" i="3"/>
  <c r="J35" i="3"/>
  <c r="I35" i="3"/>
  <c r="J36" i="3"/>
  <c r="J37" i="3"/>
  <c r="I36" i="3"/>
  <c r="J38" i="3"/>
  <c r="I37" i="3"/>
  <c r="J39" i="3"/>
  <c r="I38" i="3"/>
  <c r="E39" i="3"/>
  <c r="E38" i="3"/>
  <c r="E41" i="3"/>
  <c r="E40" i="3"/>
  <c r="E42" i="3"/>
  <c r="E43" i="3"/>
  <c r="E44" i="3"/>
  <c r="E45" i="3"/>
  <c r="E47" i="3"/>
  <c r="E46" i="3"/>
  <c r="E48" i="3"/>
  <c r="E49" i="3"/>
  <c r="E32" i="3"/>
  <c r="E33" i="3"/>
  <c r="E35" i="3"/>
  <c r="E34" i="3"/>
  <c r="E37" i="3"/>
  <c r="E36" i="3"/>
  <c r="F31" i="3"/>
  <c r="F32" i="3"/>
  <c r="F50" i="3"/>
  <c r="F49" i="3"/>
  <c r="F48" i="3"/>
  <c r="F47" i="3"/>
  <c r="F45" i="3"/>
  <c r="F46" i="3"/>
  <c r="F44" i="3"/>
  <c r="F43" i="3"/>
  <c r="F42" i="3"/>
  <c r="F41" i="3"/>
  <c r="F39" i="3"/>
  <c r="F40" i="3"/>
  <c r="F37" i="3"/>
  <c r="F38" i="3"/>
  <c r="F36" i="3"/>
  <c r="F35" i="3"/>
  <c r="F33" i="3"/>
  <c r="F34" i="3"/>
  <c r="E31" i="3"/>
  <c r="E30" i="3"/>
  <c r="J40" i="3"/>
  <c r="I39" i="3"/>
  <c r="I40" i="3"/>
  <c r="E50" i="3"/>
</calcChain>
</file>

<file path=xl/sharedStrings.xml><?xml version="1.0" encoding="utf-8"?>
<sst xmlns="http://schemas.openxmlformats.org/spreadsheetml/2006/main" count="191" uniqueCount="96">
  <si>
    <t>12</t>
  </si>
  <si>
    <t>Stage</t>
  </si>
  <si>
    <t>x</t>
  </si>
  <si>
    <t>y</t>
  </si>
  <si>
    <t>Antoine Constants</t>
  </si>
  <si>
    <t>A</t>
  </si>
  <si>
    <t>B</t>
  </si>
  <si>
    <t>C</t>
  </si>
  <si>
    <t>BP</t>
  </si>
  <si>
    <t>T</t>
  </si>
  <si>
    <t>Total Cond</t>
    <phoneticPr fontId="2" type="noConversion"/>
  </si>
  <si>
    <t>Reboiler</t>
    <phoneticPr fontId="2" type="noConversion"/>
  </si>
  <si>
    <t>P (mm Hg) =</t>
    <phoneticPr fontId="2" type="noConversion"/>
  </si>
  <si>
    <t>Operating Lines</t>
    <phoneticPr fontId="2" type="noConversion"/>
  </si>
  <si>
    <t>x</t>
    <phoneticPr fontId="2" type="noConversion"/>
  </si>
  <si>
    <t>L</t>
  </si>
  <si>
    <t>V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</si>
  <si>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</si>
  <si>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</si>
  <si>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</si>
  <si>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</si>
  <si>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</si>
  <si>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</si>
  <si>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</si>
  <si>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</si>
  <si>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</si>
  <si>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</si>
  <si>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</si>
  <si>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BP/DP</t>
  </si>
  <si>
    <t>y (BOL)</t>
  </si>
  <si>
    <t>y (TOL)</t>
  </si>
  <si>
    <t>Feed Line</t>
  </si>
  <si>
    <t>McCabe-Thiele</t>
  </si>
  <si>
    <t>Specified or found by iteration</t>
  </si>
  <si>
    <t>Calculations</t>
  </si>
  <si>
    <t>F (mol)</t>
  </si>
  <si>
    <t>z (mol B/mol)</t>
  </si>
  <si>
    <t>Fz (mol B)</t>
  </si>
  <si>
    <t>D (mol)</t>
  </si>
  <si>
    <t>L (mol)</t>
  </si>
  <si>
    <t>x (mol B/mol)</t>
  </si>
  <si>
    <t>V (mol)</t>
  </si>
  <si>
    <t>y (mol B/mol)</t>
  </si>
  <si>
    <t>Instructions:</t>
  </si>
  <si>
    <t>1) Select the pressure. Most examples are for 1 atm = 760 mm Hg.</t>
  </si>
  <si>
    <t>2) Run Solver to make the BP criteria equal to zero. The cell contains</t>
  </si>
  <si>
    <t>3) The following are set and don't need to be changed:</t>
  </si>
  <si>
    <t xml:space="preserve">    x is set from 0 to 1 by 0.01.</t>
  </si>
  <si>
    <t xml:space="preserve">    T is found by iteration of BP</t>
  </si>
  <si>
    <t>P (mm Hg) =</t>
  </si>
  <si>
    <t xml:space="preserve">T </t>
  </si>
  <si>
    <t>(mol B/mol)</t>
  </si>
  <si>
    <t>(mm Hg)</t>
  </si>
  <si>
    <t>4) If you change pressure, you will need to adjust T axis on TXY VLE.</t>
  </si>
  <si>
    <t>D =</t>
  </si>
  <si>
    <r>
      <t>x</t>
    </r>
    <r>
      <rPr>
        <vertAlign val="subscript"/>
        <sz val="16"/>
        <rFont val="Calibri"/>
        <family val="2"/>
        <scheme val="minor"/>
      </rPr>
      <t xml:space="preserve">D </t>
    </r>
    <r>
      <rPr>
        <sz val="16"/>
        <rFont val="Calibri"/>
        <family val="2"/>
        <scheme val="minor"/>
      </rPr>
      <t>(mol B/mol)</t>
    </r>
  </si>
  <si>
    <r>
      <t>T (</t>
    </r>
    <r>
      <rPr>
        <vertAlign val="superscript"/>
        <sz val="16"/>
        <rFont val="Calibri"/>
        <family val="2"/>
        <scheme val="minor"/>
      </rPr>
      <t>o</t>
    </r>
    <r>
      <rPr>
        <sz val="16"/>
        <rFont val="Calibri"/>
        <family val="2"/>
        <scheme val="minor"/>
      </rPr>
      <t>C)</t>
    </r>
  </si>
  <si>
    <r>
      <t>K</t>
    </r>
    <r>
      <rPr>
        <vertAlign val="subscript"/>
        <sz val="16"/>
        <rFont val="Calibri"/>
        <family val="2"/>
        <scheme val="minor"/>
      </rPr>
      <t>B</t>
    </r>
  </si>
  <si>
    <r>
      <t>K</t>
    </r>
    <r>
      <rPr>
        <vertAlign val="subscript"/>
        <sz val="16"/>
        <rFont val="Calibri"/>
        <family val="2"/>
        <scheme val="minor"/>
      </rPr>
      <t>T</t>
    </r>
  </si>
  <si>
    <r>
      <t>45</t>
    </r>
    <r>
      <rPr>
        <vertAlign val="superscript"/>
        <sz val="16"/>
        <rFont val="Calibri"/>
        <family val="2"/>
        <scheme val="minor"/>
      </rPr>
      <t>o</t>
    </r>
    <r>
      <rPr>
        <sz val="16"/>
        <rFont val="Calibri"/>
        <family val="2"/>
        <scheme val="minor"/>
      </rPr>
      <t xml:space="preserve"> Line</t>
    </r>
  </si>
  <si>
    <r>
      <t>Vapor C</t>
    </r>
    <r>
      <rPr>
        <vertAlign val="subscript"/>
        <sz val="16"/>
        <color theme="1"/>
        <rFont val="Calibri"/>
        <family val="2"/>
        <scheme val="minor"/>
      </rPr>
      <t>p</t>
    </r>
    <r>
      <rPr>
        <sz val="16"/>
        <color theme="1"/>
        <rFont val="Calibri"/>
        <family val="2"/>
        <scheme val="minor"/>
      </rPr>
      <t xml:space="preserve"> (kJ/mol </t>
    </r>
    <r>
      <rPr>
        <vertAlign val="superscript"/>
        <sz val="16"/>
        <color theme="1"/>
        <rFont val="Calibri"/>
        <family val="2"/>
        <scheme val="minor"/>
      </rPr>
      <t>o</t>
    </r>
    <r>
      <rPr>
        <sz val="16"/>
        <color theme="1"/>
        <rFont val="Calibri"/>
        <family val="2"/>
        <scheme val="minor"/>
      </rPr>
      <t>C)</t>
    </r>
  </si>
  <si>
    <r>
      <t>Liquid C</t>
    </r>
    <r>
      <rPr>
        <vertAlign val="subscript"/>
        <sz val="16"/>
        <color theme="1"/>
        <rFont val="Calibri"/>
        <family val="2"/>
        <scheme val="minor"/>
      </rPr>
      <t>p</t>
    </r>
    <r>
      <rPr>
        <sz val="16"/>
        <color theme="1"/>
        <rFont val="Calibri"/>
        <family val="2"/>
        <scheme val="minor"/>
      </rPr>
      <t xml:space="preserve"> (kJ/mol </t>
    </r>
    <r>
      <rPr>
        <vertAlign val="superscript"/>
        <sz val="16"/>
        <color theme="1"/>
        <rFont val="Calibri"/>
        <family val="2"/>
        <scheme val="minor"/>
      </rPr>
      <t>o</t>
    </r>
    <r>
      <rPr>
        <sz val="16"/>
        <color theme="1"/>
        <rFont val="Calibri"/>
        <family val="2"/>
        <scheme val="minor"/>
      </rPr>
      <t>C)</t>
    </r>
  </si>
  <si>
    <r>
      <t>T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(</t>
    </r>
    <r>
      <rPr>
        <vertAlign val="superscript"/>
        <sz val="16"/>
        <color theme="1"/>
        <rFont val="Calibri"/>
        <family val="2"/>
        <scheme val="minor"/>
      </rPr>
      <t>o</t>
    </r>
    <r>
      <rPr>
        <sz val="16"/>
        <color theme="1"/>
        <rFont val="Calibri"/>
        <family val="2"/>
        <scheme val="minor"/>
      </rPr>
      <t>C)</t>
    </r>
  </si>
  <si>
    <r>
      <t>H</t>
    </r>
    <r>
      <rPr>
        <vertAlign val="subscript"/>
        <sz val="16"/>
        <color theme="1"/>
        <rFont val="Calibri"/>
        <family val="2"/>
        <scheme val="minor"/>
      </rPr>
      <t>vap</t>
    </r>
    <r>
      <rPr>
        <sz val="16"/>
        <color theme="1"/>
        <rFont val="Calibri"/>
        <family val="2"/>
        <scheme val="minor"/>
      </rPr>
      <t xml:space="preserve"> (kJ/mol)</t>
    </r>
  </si>
  <si>
    <t>MW</t>
  </si>
  <si>
    <r>
      <rPr>
        <sz val="16"/>
        <color theme="1"/>
        <rFont val="Symbol"/>
        <family val="1"/>
        <charset val="2"/>
      </rPr>
      <t>r</t>
    </r>
    <r>
      <rPr>
        <sz val="16"/>
        <color theme="1"/>
        <rFont val="Calibri"/>
        <family val="2"/>
        <scheme val="minor"/>
      </rPr>
      <t xml:space="preserve"> (kg/m</t>
    </r>
    <r>
      <rPr>
        <vertAlign val="superscript"/>
        <sz val="16"/>
        <color theme="1"/>
        <rFont val="Calibri"/>
        <family val="2"/>
        <scheme val="minor"/>
      </rPr>
      <t>3</t>
    </r>
    <r>
      <rPr>
        <sz val="16"/>
        <color theme="1"/>
        <rFont val="Calibri"/>
        <family val="2"/>
        <scheme val="minor"/>
      </rPr>
      <t>)</t>
    </r>
  </si>
  <si>
    <t>V (L/mol)</t>
  </si>
  <si>
    <t>a</t>
  </si>
  <si>
    <t>b</t>
  </si>
  <si>
    <t>c</t>
  </si>
  <si>
    <t>d</t>
  </si>
  <si>
    <r>
      <t>(</t>
    </r>
    <r>
      <rPr>
        <vertAlign val="superscript"/>
        <sz val="16"/>
        <rFont val="Calibri"/>
        <family val="2"/>
        <scheme val="minor"/>
      </rPr>
      <t>o</t>
    </r>
    <r>
      <rPr>
        <sz val="16"/>
        <rFont val="Calibri"/>
        <family val="2"/>
        <scheme val="minor"/>
      </rPr>
      <t>C)</t>
    </r>
  </si>
  <si>
    <t>F</t>
  </si>
  <si>
    <r>
      <rPr>
        <sz val="16"/>
        <rFont val="Symbol"/>
        <family val="1"/>
        <charset val="2"/>
      </rPr>
      <t>g</t>
    </r>
    <r>
      <rPr>
        <vertAlign val="subscript"/>
        <sz val="16"/>
        <rFont val="Calibri"/>
        <family val="2"/>
        <scheme val="minor"/>
      </rPr>
      <t>E</t>
    </r>
  </si>
  <si>
    <r>
      <rPr>
        <sz val="16"/>
        <rFont val="Symbol"/>
        <family val="1"/>
        <charset val="2"/>
      </rPr>
      <t>g</t>
    </r>
    <r>
      <rPr>
        <vertAlign val="subscript"/>
        <sz val="16"/>
        <rFont val="Calibri"/>
        <family val="2"/>
        <scheme val="minor"/>
      </rPr>
      <t>W</t>
    </r>
  </si>
  <si>
    <t>D</t>
  </si>
  <si>
    <t>Ethanol-Water VLE</t>
  </si>
  <si>
    <t>Ethanol</t>
  </si>
  <si>
    <t>Water</t>
  </si>
  <si>
    <r>
      <t>p</t>
    </r>
    <r>
      <rPr>
        <vertAlign val="subscript"/>
        <sz val="16"/>
        <rFont val="Calibri"/>
        <family val="2"/>
        <scheme val="minor"/>
      </rPr>
      <t>B</t>
    </r>
  </si>
  <si>
    <r>
      <t>p</t>
    </r>
    <r>
      <rPr>
        <vertAlign val="subscript"/>
        <sz val="16"/>
        <rFont val="Calibri"/>
        <family val="2"/>
        <scheme val="minor"/>
      </rPr>
      <t>T</t>
    </r>
  </si>
  <si>
    <r>
      <t xml:space="preserve">    p</t>
    </r>
    <r>
      <rPr>
        <vertAlign val="subscript"/>
        <sz val="16"/>
        <rFont val="Calibri"/>
        <family val="2"/>
        <scheme val="minor"/>
      </rPr>
      <t>B</t>
    </r>
    <r>
      <rPr>
        <sz val="16"/>
        <rFont val="Calibri"/>
        <family val="2"/>
        <scheme val="minor"/>
      </rPr>
      <t xml:space="preserve"> and p</t>
    </r>
    <r>
      <rPr>
        <vertAlign val="subscript"/>
        <sz val="16"/>
        <rFont val="Calibri"/>
        <family val="2"/>
        <scheme val="minor"/>
      </rPr>
      <t>T</t>
    </r>
    <r>
      <rPr>
        <sz val="16"/>
        <rFont val="Calibri"/>
        <family val="2"/>
        <scheme val="minor"/>
      </rPr>
      <t xml:space="preserve"> are the partial pressures at T using Antoine's Eq.</t>
    </r>
  </si>
  <si>
    <t>Ethanol-Water Lewis Method</t>
  </si>
  <si>
    <r>
      <t>R</t>
    </r>
    <r>
      <rPr>
        <vertAlign val="subscript"/>
        <sz val="16"/>
        <rFont val="Calibri"/>
        <family val="2"/>
        <scheme val="minor"/>
      </rPr>
      <t>B</t>
    </r>
    <r>
      <rPr>
        <sz val="16"/>
        <rFont val="Calibri"/>
        <family val="2"/>
        <scheme val="minor"/>
      </rPr>
      <t xml:space="preserve"> =</t>
    </r>
  </si>
  <si>
    <t>Wilson</t>
  </si>
  <si>
    <t>Wilson Equation</t>
  </si>
  <si>
    <r>
      <t xml:space="preserve">    y</t>
    </r>
    <r>
      <rPr>
        <vertAlign val="subscript"/>
        <sz val="16"/>
        <rFont val="Calibri"/>
        <family val="2"/>
        <scheme val="minor"/>
      </rPr>
      <t>E</t>
    </r>
    <r>
      <rPr>
        <sz val="16"/>
        <rFont val="Calibri"/>
        <family val="2"/>
        <scheme val="minor"/>
      </rPr>
      <t xml:space="preserve"> = p</t>
    </r>
    <r>
      <rPr>
        <vertAlign val="subscript"/>
        <sz val="16"/>
        <rFont val="Calibri"/>
        <family val="2"/>
        <scheme val="minor"/>
      </rPr>
      <t>E</t>
    </r>
    <r>
      <rPr>
        <sz val="16"/>
        <rFont val="Calibri"/>
        <family val="2"/>
        <scheme val="minor"/>
      </rPr>
      <t xml:space="preserve"> x</t>
    </r>
    <r>
      <rPr>
        <vertAlign val="subscript"/>
        <sz val="16"/>
        <rFont val="Calibri"/>
        <family val="2"/>
        <scheme val="minor"/>
      </rPr>
      <t>E</t>
    </r>
    <r>
      <rPr>
        <sz val="16"/>
        <rFont val="Symbol"/>
        <family val="1"/>
        <charset val="2"/>
      </rPr>
      <t>g</t>
    </r>
    <r>
      <rPr>
        <vertAlign val="subscript"/>
        <sz val="16"/>
        <rFont val="Calibri"/>
        <family val="2"/>
        <scheme val="minor"/>
      </rPr>
      <t>E/</t>
    </r>
    <r>
      <rPr>
        <sz val="16"/>
        <rFont val="Calibri"/>
        <family val="2"/>
        <scheme val="minor"/>
      </rPr>
      <t>P</t>
    </r>
  </si>
  <si>
    <r>
      <t xml:space="preserve">    P - p</t>
    </r>
    <r>
      <rPr>
        <vertAlign val="subscript"/>
        <sz val="16"/>
        <rFont val="Calibri"/>
        <family val="2"/>
        <scheme val="minor"/>
      </rPr>
      <t>E</t>
    </r>
    <r>
      <rPr>
        <sz val="16"/>
        <rFont val="Calibri"/>
        <family val="2"/>
        <scheme val="minor"/>
      </rPr>
      <t xml:space="preserve"> x</t>
    </r>
    <r>
      <rPr>
        <vertAlign val="subscript"/>
        <sz val="16"/>
        <rFont val="Calibri"/>
        <family val="2"/>
        <scheme val="minor"/>
      </rPr>
      <t>E</t>
    </r>
    <r>
      <rPr>
        <sz val="16"/>
        <rFont val="Calibri"/>
        <family val="2"/>
        <scheme val="minor"/>
      </rPr>
      <t xml:space="preserve"> </t>
    </r>
    <r>
      <rPr>
        <sz val="16"/>
        <rFont val="Symbol"/>
        <family val="1"/>
        <charset val="2"/>
      </rPr>
      <t>g</t>
    </r>
    <r>
      <rPr>
        <vertAlign val="subscript"/>
        <sz val="16"/>
        <rFont val="Calibri"/>
        <family val="2"/>
        <scheme val="minor"/>
      </rPr>
      <t>E</t>
    </r>
    <r>
      <rPr>
        <sz val="16"/>
        <rFont val="Calibri"/>
        <family val="2"/>
        <scheme val="minor"/>
      </rPr>
      <t xml:space="preserve"> - p</t>
    </r>
    <r>
      <rPr>
        <vertAlign val="subscript"/>
        <sz val="16"/>
        <rFont val="Calibri"/>
        <family val="2"/>
        <scheme val="minor"/>
      </rPr>
      <t>W</t>
    </r>
    <r>
      <rPr>
        <sz val="16"/>
        <rFont val="Calibri"/>
        <family val="2"/>
        <scheme val="minor"/>
      </rPr>
      <t xml:space="preserve"> (1-x</t>
    </r>
    <r>
      <rPr>
        <vertAlign val="subscript"/>
        <sz val="16"/>
        <rFont val="Calibri"/>
        <family val="2"/>
        <scheme val="minor"/>
      </rPr>
      <t>E</t>
    </r>
    <r>
      <rPr>
        <sz val="16"/>
        <rFont val="Calibri"/>
        <family val="2"/>
        <scheme val="minor"/>
      </rPr>
      <t xml:space="preserve">) </t>
    </r>
    <r>
      <rPr>
        <sz val="16"/>
        <rFont val="Symbol"/>
        <family val="1"/>
        <charset val="2"/>
      </rPr>
      <t>g</t>
    </r>
    <r>
      <rPr>
        <vertAlign val="subscript"/>
        <sz val="16"/>
        <rFont val="Calibri"/>
        <family val="2"/>
        <scheme val="minor"/>
      </rPr>
      <t>W</t>
    </r>
    <r>
      <rPr>
        <sz val="16"/>
        <rFont val="Calibri"/>
        <family val="2"/>
        <scheme val="minor"/>
      </rPr>
      <t>.</t>
    </r>
  </si>
  <si>
    <t>R =</t>
  </si>
  <si>
    <t>Temp</t>
  </si>
  <si>
    <t>Reboiler</t>
  </si>
  <si>
    <t>Condenser</t>
  </si>
  <si>
    <t>B (mol)</t>
  </si>
  <si>
    <r>
      <t>x</t>
    </r>
    <r>
      <rPr>
        <vertAlign val="subscript"/>
        <sz val="16"/>
        <rFont val="Calibri"/>
        <family val="2"/>
        <scheme val="minor"/>
      </rPr>
      <t xml:space="preserve">B </t>
    </r>
    <r>
      <rPr>
        <sz val="16"/>
        <rFont val="Calibri"/>
        <family val="2"/>
        <scheme val="minor"/>
      </rPr>
      <t>(mol B/mol)</t>
    </r>
  </si>
  <si>
    <t>Lewis Profiles</t>
  </si>
  <si>
    <t>ChemCAD Profiles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</si>
</sst>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0.00000"/>
  </numFmts>
  <fonts count="15" x14ac:knownFonts="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16"/>
      <name val="Verdana"/>
      <family val="2"/>
    </font>
    <font>
      <sz val="14"/>
      <name val="Verdana"/>
      <family val="2"/>
    </font>
    <font>
      <sz val="18"/>
      <name val="Verdana"/>
      <family val="2"/>
    </font>
    <font>
      <b/>
      <sz val="20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vertAlign val="superscript"/>
      <sz val="16"/>
      <name val="Calibri"/>
      <family val="2"/>
      <scheme val="minor"/>
    </font>
    <font>
      <vertAlign val="subscript"/>
      <sz val="16"/>
      <name val="Calibri"/>
      <family val="2"/>
      <scheme val="minor"/>
    </font>
    <font>
      <vertAlign val="subscript"/>
      <sz val="16"/>
      <color theme="1"/>
      <name val="Calibri"/>
      <family val="2"/>
      <scheme val="minor"/>
    </font>
    <font>
      <vertAlign val="superscript"/>
      <sz val="16"/>
      <color theme="1"/>
      <name val="Calibri"/>
      <family val="2"/>
      <scheme val="minor"/>
    </font>
    <font>
      <sz val="16"/>
      <color theme="1"/>
      <name val="Symbol"/>
      <family val="1"/>
      <charset val="2"/>
    </font>
    <font>
      <sz val="16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thick">
        <color theme="9" tint="-0.24994659260841701"/>
      </left>
      <right/>
      <top style="thick">
        <color theme="9" tint="-0.24994659260841701"/>
      </top>
      <bottom/>
      <diagonal/>
    </border>
    <border>
      <left/>
      <right/>
      <top style="thick">
        <color theme="9" tint="-0.24994659260841701"/>
      </top>
      <bottom/>
      <diagonal/>
    </border>
    <border>
      <left style="thick">
        <color theme="9" tint="-0.24994659260841701"/>
      </left>
      <right/>
      <top/>
      <bottom/>
      <diagonal/>
    </border>
    <border>
      <left style="thick">
        <color theme="4" tint="-0.499984740745262"/>
      </left>
      <right/>
      <top style="thick">
        <color theme="4" tint="-0.499984740745262"/>
      </top>
      <bottom/>
      <diagonal/>
    </border>
    <border>
      <left/>
      <right style="thick">
        <color theme="4" tint="-0.499984740745262"/>
      </right>
      <top style="thick">
        <color theme="4" tint="-0.499984740745262"/>
      </top>
      <bottom/>
      <diagonal/>
    </border>
    <border>
      <left style="thick">
        <color theme="4" tint="-0.499984740745262"/>
      </left>
      <right/>
      <top/>
      <bottom style="thick">
        <color theme="4" tint="-0.499984740745262"/>
      </bottom>
      <diagonal/>
    </border>
    <border>
      <left/>
      <right style="thick">
        <color theme="4" tint="-0.499984740745262"/>
      </right>
      <top/>
      <bottom style="thick">
        <color theme="4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/>
      <top/>
      <bottom/>
      <diagonal/>
    </border>
    <border>
      <left/>
      <right style="thick">
        <color theme="0" tint="-0.499984740745262"/>
      </right>
      <top/>
      <bottom/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/>
      <right/>
      <top style="thick">
        <color theme="4" tint="-0.499984740745262"/>
      </top>
      <bottom/>
      <diagonal/>
    </border>
    <border>
      <left style="thick">
        <color theme="9" tint="-0.499984740745262"/>
      </left>
      <right/>
      <top style="thick">
        <color theme="9" tint="-0.499984740745262"/>
      </top>
      <bottom style="thick">
        <color theme="9" tint="-0.499984740745262"/>
      </bottom>
      <diagonal/>
    </border>
    <border>
      <left/>
      <right/>
      <top style="thick">
        <color theme="9" tint="-0.499984740745262"/>
      </top>
      <bottom style="thick">
        <color theme="9" tint="-0.499984740745262"/>
      </bottom>
      <diagonal/>
    </border>
    <border>
      <left/>
      <right style="thick">
        <color theme="9" tint="-0.499984740745262"/>
      </right>
      <top style="thick">
        <color theme="9" tint="-0.499984740745262"/>
      </top>
      <bottom style="thick">
        <color theme="9" tint="-0.499984740745262"/>
      </bottom>
      <diagonal/>
    </border>
    <border>
      <left style="thick">
        <color theme="4" tint="-0.499984740745262"/>
      </left>
      <right/>
      <top/>
      <bottom/>
      <diagonal/>
    </border>
    <border>
      <left/>
      <right style="thick">
        <color theme="4" tint="-0.499984740745262"/>
      </right>
      <top/>
      <bottom/>
      <diagonal/>
    </border>
    <border>
      <left/>
      <right/>
      <top/>
      <bottom style="thick">
        <color theme="4" tint="-0.499984740745262"/>
      </bottom>
      <diagonal/>
    </border>
    <border>
      <left style="thick">
        <color theme="4" tint="-0.499984740745262"/>
      </left>
      <right/>
      <top style="thick">
        <color theme="4" tint="-0.499984740745262"/>
      </top>
      <bottom style="thick">
        <color theme="4" tint="-0.499984740745262"/>
      </bottom>
      <diagonal/>
    </border>
    <border>
      <left/>
      <right style="thick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  <border>
      <left style="thick">
        <color theme="4" tint="-0.499984740745262"/>
      </left>
      <right style="thick">
        <color theme="4" tint="-0.499984740745262"/>
      </right>
      <top style="thick">
        <color theme="4" tint="-0.499984740745262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theme="4" tint="-0.499984740745262"/>
      </left>
      <right style="thick">
        <color theme="4" tint="-0.499984740745262"/>
      </right>
      <top/>
      <bottom/>
      <diagonal/>
    </border>
    <border>
      <left style="thick">
        <color theme="4" tint="-0.499984740745262"/>
      </left>
      <right style="thick">
        <color theme="4" tint="-0.499984740745262"/>
      </right>
      <top/>
      <bottom style="thick">
        <color theme="4" tint="-0.499984740745262"/>
      </bottom>
      <diagonal/>
    </border>
    <border>
      <left style="thick">
        <color theme="9" tint="-0.24994659260841701"/>
      </left>
      <right/>
      <top style="thick">
        <color theme="9" tint="-0.24994659260841701"/>
      </top>
      <bottom style="thick">
        <color theme="9" tint="-0.24994659260841701"/>
      </bottom>
      <diagonal/>
    </border>
    <border>
      <left/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0" xfId="0" applyAlignment="1"/>
    <xf numFmtId="0" fontId="3" fillId="0" borderId="0" xfId="0" applyFont="1"/>
    <xf numFmtId="0" fontId="4" fillId="0" borderId="0" xfId="0" applyFont="1"/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7" fillId="4" borderId="4" xfId="0" applyFont="1" applyFill="1" applyBorder="1"/>
    <xf numFmtId="0" fontId="7" fillId="4" borderId="16" xfId="0" applyFont="1" applyFill="1" applyBorder="1"/>
    <xf numFmtId="0" fontId="7" fillId="4" borderId="5" xfId="0" applyFont="1" applyFill="1" applyBorder="1"/>
    <xf numFmtId="0" fontId="8" fillId="2" borderId="17" xfId="0" applyFont="1" applyFill="1" applyBorder="1"/>
    <xf numFmtId="0" fontId="8" fillId="2" borderId="18" xfId="0" applyFont="1" applyFill="1" applyBorder="1"/>
    <xf numFmtId="0" fontId="8" fillId="2" borderId="19" xfId="0" applyFont="1" applyFill="1" applyBorder="1"/>
    <xf numFmtId="0" fontId="7" fillId="0" borderId="0" xfId="0" applyFont="1"/>
    <xf numFmtId="0" fontId="7" fillId="0" borderId="0" xfId="0" applyFont="1" applyFill="1" applyBorder="1" applyAlignment="1">
      <alignment horizontal="right"/>
    </xf>
    <xf numFmtId="0" fontId="9" fillId="0" borderId="0" xfId="0" applyFont="1" applyFill="1" applyBorder="1"/>
    <xf numFmtId="0" fontId="7" fillId="4" borderId="4" xfId="0" applyFont="1" applyFill="1" applyBorder="1" applyAlignment="1">
      <alignment horizontal="right"/>
    </xf>
    <xf numFmtId="0" fontId="7" fillId="4" borderId="6" xfId="0" applyFont="1" applyFill="1" applyBorder="1" applyAlignment="1">
      <alignment horizontal="right"/>
    </xf>
    <xf numFmtId="0" fontId="7" fillId="4" borderId="7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1" fontId="7" fillId="4" borderId="23" xfId="0" applyNumberFormat="1" applyFont="1" applyFill="1" applyBorder="1" applyAlignment="1">
      <alignment horizontal="center"/>
    </xf>
    <xf numFmtId="165" fontId="7" fillId="4" borderId="24" xfId="0" applyNumberFormat="1" applyFont="1" applyFill="1" applyBorder="1" applyAlignment="1">
      <alignment horizontal="center"/>
    </xf>
    <xf numFmtId="165" fontId="7" fillId="2" borderId="0" xfId="0" applyNumberFormat="1" applyFont="1" applyFill="1" applyBorder="1" applyAlignment="1">
      <alignment horizontal="center"/>
    </xf>
    <xf numFmtId="166" fontId="7" fillId="4" borderId="25" xfId="0" applyNumberFormat="1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right"/>
    </xf>
    <xf numFmtId="0" fontId="7" fillId="2" borderId="0" xfId="0" applyFont="1" applyFill="1" applyBorder="1"/>
    <xf numFmtId="0" fontId="7" fillId="0" borderId="0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7" fillId="3" borderId="8" xfId="0" applyFont="1" applyFill="1" applyBorder="1"/>
    <xf numFmtId="0" fontId="7" fillId="3" borderId="9" xfId="0" applyFont="1" applyFill="1" applyBorder="1"/>
    <xf numFmtId="0" fontId="7" fillId="3" borderId="10" xfId="0" applyFont="1" applyFill="1" applyBorder="1"/>
    <xf numFmtId="0" fontId="7" fillId="3" borderId="11" xfId="0" applyFont="1" applyFill="1" applyBorder="1"/>
    <xf numFmtId="0" fontId="7" fillId="3" borderId="0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7" fillId="3" borderId="13" xfId="0" applyFont="1" applyFill="1" applyBorder="1"/>
    <xf numFmtId="0" fontId="7" fillId="3" borderId="14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right"/>
    </xf>
    <xf numFmtId="0" fontId="7" fillId="3" borderId="11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164" fontId="7" fillId="3" borderId="0" xfId="0" applyNumberFormat="1" applyFont="1" applyFill="1" applyBorder="1" applyAlignment="1">
      <alignment horizontal="center"/>
    </xf>
    <xf numFmtId="164" fontId="7" fillId="3" borderId="12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64" fontId="7" fillId="3" borderId="11" xfId="0" applyNumberFormat="1" applyFont="1" applyFill="1" applyBorder="1" applyAlignment="1">
      <alignment horizontal="center"/>
    </xf>
    <xf numFmtId="49" fontId="7" fillId="3" borderId="11" xfId="0" applyNumberFormat="1" applyFont="1" applyFill="1" applyBorder="1" applyAlignment="1">
      <alignment horizontal="center"/>
    </xf>
    <xf numFmtId="1" fontId="7" fillId="3" borderId="0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center"/>
    </xf>
    <xf numFmtId="166" fontId="7" fillId="3" borderId="0" xfId="0" applyNumberFormat="1" applyFont="1" applyFill="1" applyBorder="1" applyAlignment="1">
      <alignment horizontal="center"/>
    </xf>
    <xf numFmtId="49" fontId="7" fillId="3" borderId="12" xfId="0" applyNumberFormat="1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164" fontId="7" fillId="3" borderId="15" xfId="0" applyNumberFormat="1" applyFont="1" applyFill="1" applyBorder="1" applyAlignment="1">
      <alignment horizontal="center"/>
    </xf>
    <xf numFmtId="49" fontId="7" fillId="3" borderId="13" xfId="0" applyNumberFormat="1" applyFont="1" applyFill="1" applyBorder="1" applyAlignment="1">
      <alignment horizontal="center"/>
    </xf>
    <xf numFmtId="1" fontId="7" fillId="3" borderId="14" xfId="0" applyNumberFormat="1" applyFont="1" applyFill="1" applyBorder="1" applyAlignment="1">
      <alignment horizontal="center"/>
    </xf>
    <xf numFmtId="49" fontId="7" fillId="3" borderId="14" xfId="0" applyNumberFormat="1" applyFont="1" applyFill="1" applyBorder="1" applyAlignment="1">
      <alignment horizontal="center"/>
    </xf>
    <xf numFmtId="166" fontId="7" fillId="3" borderId="14" xfId="0" applyNumberFormat="1" applyFont="1" applyFill="1" applyBorder="1" applyAlignment="1">
      <alignment horizontal="center"/>
    </xf>
    <xf numFmtId="49" fontId="7" fillId="3" borderId="15" xfId="0" applyNumberFormat="1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164" fontId="7" fillId="3" borderId="9" xfId="0" applyNumberFormat="1" applyFont="1" applyFill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164" fontId="7" fillId="3" borderId="13" xfId="0" applyNumberFormat="1" applyFont="1" applyFill="1" applyBorder="1" applyAlignment="1">
      <alignment horizontal="center"/>
    </xf>
    <xf numFmtId="166" fontId="7" fillId="4" borderId="5" xfId="0" applyNumberFormat="1" applyFont="1" applyFill="1" applyBorder="1" applyAlignment="1">
      <alignment horizontal="left"/>
    </xf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0" xfId="0" applyFont="1" applyFill="1" applyBorder="1"/>
    <xf numFmtId="0" fontId="8" fillId="3" borderId="12" xfId="0" applyFont="1" applyFill="1" applyBorder="1"/>
    <xf numFmtId="11" fontId="8" fillId="3" borderId="0" xfId="0" applyNumberFormat="1" applyFont="1" applyFill="1" applyBorder="1" applyAlignment="1">
      <alignment horizontal="center"/>
    </xf>
    <xf numFmtId="11" fontId="8" fillId="3" borderId="11" xfId="0" applyNumberFormat="1" applyFont="1" applyFill="1" applyBorder="1" applyAlignment="1">
      <alignment horizontal="center"/>
    </xf>
    <xf numFmtId="11" fontId="8" fillId="3" borderId="12" xfId="0" applyNumberFormat="1" applyFont="1" applyFill="1" applyBorder="1" applyAlignment="1">
      <alignment horizontal="center"/>
    </xf>
    <xf numFmtId="2" fontId="8" fillId="3" borderId="0" xfId="0" applyNumberFormat="1" applyFont="1" applyFill="1" applyBorder="1" applyAlignment="1">
      <alignment horizontal="center"/>
    </xf>
    <xf numFmtId="165" fontId="8" fillId="3" borderId="0" xfId="0" applyNumberFormat="1" applyFont="1" applyFill="1" applyBorder="1" applyAlignment="1">
      <alignment horizontal="center"/>
    </xf>
    <xf numFmtId="164" fontId="8" fillId="3" borderId="12" xfId="0" applyNumberFormat="1" applyFont="1" applyFill="1" applyBorder="1" applyAlignment="1">
      <alignment horizontal="center"/>
    </xf>
    <xf numFmtId="11" fontId="8" fillId="3" borderId="14" xfId="0" applyNumberFormat="1" applyFont="1" applyFill="1" applyBorder="1" applyAlignment="1">
      <alignment horizontal="center"/>
    </xf>
    <xf numFmtId="11" fontId="8" fillId="3" borderId="13" xfId="0" applyNumberFormat="1" applyFont="1" applyFill="1" applyBorder="1" applyAlignment="1">
      <alignment horizontal="center"/>
    </xf>
    <xf numFmtId="11" fontId="8" fillId="3" borderId="15" xfId="0" applyNumberFormat="1" applyFont="1" applyFill="1" applyBorder="1" applyAlignment="1">
      <alignment horizontal="center"/>
    </xf>
    <xf numFmtId="2" fontId="8" fillId="3" borderId="14" xfId="0" applyNumberFormat="1" applyFont="1" applyFill="1" applyBorder="1" applyAlignment="1">
      <alignment horizontal="center"/>
    </xf>
    <xf numFmtId="165" fontId="8" fillId="3" borderId="14" xfId="0" applyNumberFormat="1" applyFont="1" applyFill="1" applyBorder="1" applyAlignment="1">
      <alignment horizontal="center"/>
    </xf>
    <xf numFmtId="1" fontId="8" fillId="3" borderId="14" xfId="0" applyNumberFormat="1" applyFont="1" applyFill="1" applyBorder="1" applyAlignment="1">
      <alignment horizontal="center"/>
    </xf>
    <xf numFmtId="164" fontId="8" fillId="3" borderId="15" xfId="0" applyNumberFormat="1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/>
    </xf>
    <xf numFmtId="166" fontId="7" fillId="2" borderId="0" xfId="0" applyNumberFormat="1" applyFont="1" applyFill="1" applyBorder="1" applyAlignment="1">
      <alignment horizontal="center"/>
    </xf>
    <xf numFmtId="166" fontId="7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167" fontId="7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7" fillId="3" borderId="14" xfId="0" applyFont="1" applyFill="1" applyBorder="1"/>
    <xf numFmtId="0" fontId="7" fillId="3" borderId="0" xfId="0" applyFont="1" applyFill="1" applyBorder="1"/>
    <xf numFmtId="165" fontId="7" fillId="3" borderId="0" xfId="0" applyNumberFormat="1" applyFont="1" applyFill="1" applyBorder="1" applyAlignment="1">
      <alignment horizontal="center"/>
    </xf>
    <xf numFmtId="165" fontId="7" fillId="3" borderId="12" xfId="0" applyNumberFormat="1" applyFont="1" applyFill="1" applyBorder="1" applyAlignment="1">
      <alignment horizontal="center"/>
    </xf>
    <xf numFmtId="165" fontId="7" fillId="3" borderId="14" xfId="0" applyNumberFormat="1" applyFont="1" applyFill="1" applyBorder="1" applyAlignment="1">
      <alignment horizontal="center"/>
    </xf>
    <xf numFmtId="165" fontId="7" fillId="3" borderId="15" xfId="0" applyNumberFormat="1" applyFont="1" applyFill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/>
    <xf numFmtId="0" fontId="7" fillId="0" borderId="27" xfId="0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166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67" fontId="7" fillId="0" borderId="0" xfId="0" applyNumberFormat="1" applyFont="1" applyAlignment="1">
      <alignment horizontal="center"/>
    </xf>
    <xf numFmtId="0" fontId="14" fillId="3" borderId="12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11" fontId="7" fillId="0" borderId="0" xfId="0" applyNumberFormat="1" applyFont="1" applyFill="1" applyBorder="1" applyAlignment="1">
      <alignment horizontal="center"/>
    </xf>
    <xf numFmtId="0" fontId="7" fillId="0" borderId="0" xfId="0" quotePrefix="1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ill="1" applyBorder="1"/>
    <xf numFmtId="0" fontId="7" fillId="0" borderId="3" xfId="0" applyFont="1" applyFill="1" applyBorder="1" applyAlignment="1">
      <alignment horizontal="center"/>
    </xf>
    <xf numFmtId="2" fontId="7" fillId="0" borderId="3" xfId="0" applyNumberFormat="1" applyFont="1" applyFill="1" applyBorder="1" applyAlignment="1">
      <alignment horizontal="center"/>
    </xf>
    <xf numFmtId="0" fontId="7" fillId="0" borderId="3" xfId="0" applyFont="1" applyFill="1" applyBorder="1"/>
    <xf numFmtId="0" fontId="8" fillId="0" borderId="0" xfId="0" applyFont="1" applyFill="1" applyBorder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/>
    <xf numFmtId="0" fontId="14" fillId="2" borderId="0" xfId="0" applyFont="1" applyFill="1" applyBorder="1" applyAlignment="1">
      <alignment horizontal="right" vertical="center"/>
    </xf>
    <xf numFmtId="166" fontId="7" fillId="4" borderId="28" xfId="0" applyNumberFormat="1" applyFont="1" applyFill="1" applyBorder="1" applyAlignment="1">
      <alignment horizontal="center"/>
    </xf>
    <xf numFmtId="166" fontId="7" fillId="4" borderId="29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0" fillId="0" borderId="2" xfId="0" applyFill="1" applyBorder="1"/>
    <xf numFmtId="0" fontId="7" fillId="0" borderId="2" xfId="0" applyFont="1" applyFill="1" applyBorder="1"/>
    <xf numFmtId="2" fontId="7" fillId="0" borderId="0" xfId="0" applyNumberFormat="1" applyFont="1" applyAlignment="1">
      <alignment horizontal="left"/>
    </xf>
    <xf numFmtId="0" fontId="7" fillId="3" borderId="10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Alignment="1"/>
    <xf numFmtId="0" fontId="7" fillId="0" borderId="0" xfId="0" applyFont="1" applyFill="1"/>
    <xf numFmtId="1" fontId="7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0" fontId="7" fillId="0" borderId="0" xfId="0" applyFont="1" applyFill="1" applyBorder="1" applyAlignment="1">
      <alignment horizontal="left"/>
    </xf>
    <xf numFmtId="0" fontId="0" fillId="0" borderId="0" xfId="0" applyFill="1" applyBorder="1" applyAlignment="1"/>
    <xf numFmtId="0" fontId="3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6" fontId="8" fillId="3" borderId="0" xfId="0" applyNumberFormat="1" applyFont="1" applyFill="1" applyBorder="1" applyAlignment="1">
      <alignment horizontal="center"/>
    </xf>
    <xf numFmtId="164" fontId="8" fillId="3" borderId="0" xfId="0" applyNumberFormat="1" applyFont="1" applyFill="1" applyBorder="1" applyAlignment="1">
      <alignment horizontal="center"/>
    </xf>
    <xf numFmtId="164" fontId="7" fillId="3" borderId="14" xfId="0" applyNumberFormat="1" applyFont="1" applyFill="1" applyBorder="1" applyAlignment="1">
      <alignment horizontal="center"/>
    </xf>
    <xf numFmtId="0" fontId="7" fillId="2" borderId="30" xfId="0" applyFont="1" applyFill="1" applyBorder="1" applyAlignment="1">
      <alignment horizontal="right"/>
    </xf>
    <xf numFmtId="2" fontId="7" fillId="2" borderId="31" xfId="0" applyNumberFormat="1" applyFont="1" applyFill="1" applyBorder="1" applyAlignment="1">
      <alignment horizontal="left"/>
    </xf>
    <xf numFmtId="0" fontId="7" fillId="3" borderId="8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5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11" Type="http://schemas.openxmlformats.org/officeDocument/2006/relationships/styles" Target="styles.xml"/><Relationship Id="rId5" Type="http://schemas.openxmlformats.org/officeDocument/2006/relationships/chartsheet" Target="chartsheets/sheet4.xml"/><Relationship Id="rId10" Type="http://schemas.openxmlformats.org/officeDocument/2006/relationships/theme" Target="theme/theme1.xml"/><Relationship Id="rId4" Type="http://schemas.openxmlformats.org/officeDocument/2006/relationships/chartsheet" Target="chartsheets/sheet3.xml"/><Relationship Id="rId9" Type="http://schemas.openxmlformats.org/officeDocument/2006/relationships/worksheet" Target="worksheets/sheet3.xml"/><Relationship Id="rId14" Type="http://schemas.microsoft.com/office/2006/relationships/vbaProject" Target="vbaProject.bin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20522468700826"/>
          <c:y val="5.7319949724792499E-2"/>
          <c:w val="0.84648726129159257"/>
          <c:h val="0.79760453019232858"/>
        </c:manualLayout>
      </c:layout>
      <c:scatterChart>
        <c:scatterStyle val="smoothMarker"/>
        <c:varyColors val="0"/>
        <c:ser>
          <c:idx val="0"/>
          <c:order val="0"/>
          <c:tx>
            <c:v>Equilibrium Curve</c:v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VLE!$A$5:$A$105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VLE!$B$5:$B$105</c:f>
              <c:numCache>
                <c:formatCode>0.000</c:formatCode>
                <c:ptCount val="101"/>
                <c:pt idx="0">
                  <c:v>0</c:v>
                </c:pt>
                <c:pt idx="1">
                  <c:v>0.11123682210949863</c:v>
                </c:pt>
                <c:pt idx="2">
                  <c:v>0.1902167586069709</c:v>
                </c:pt>
                <c:pt idx="3">
                  <c:v>0.24912139581763981</c:v>
                </c:pt>
                <c:pt idx="4">
                  <c:v>0.29471985541870799</c:v>
                </c:pt>
                <c:pt idx="5">
                  <c:v>0.33106756982985003</c:v>
                </c:pt>
                <c:pt idx="6">
                  <c:v>0.36073890905932487</c:v>
                </c:pt>
                <c:pt idx="7">
                  <c:v>0.38544484805856216</c:v>
                </c:pt>
                <c:pt idx="8">
                  <c:v>0.40636578469588225</c:v>
                </c:pt>
                <c:pt idx="9">
                  <c:v>0.42434167652965743</c:v>
                </c:pt>
                <c:pt idx="10">
                  <c:v>0.43998602881273369</c:v>
                </c:pt>
                <c:pt idx="11">
                  <c:v>0.45375705029291041</c:v>
                </c:pt>
                <c:pt idx="12">
                  <c:v>0.4660036265454196</c:v>
                </c:pt>
                <c:pt idx="13">
                  <c:v>0.47699591699217009</c:v>
                </c:pt>
                <c:pt idx="14">
                  <c:v>0.48694625101674871</c:v>
                </c:pt>
                <c:pt idx="15">
                  <c:v>0.49602372635755104</c:v>
                </c:pt>
                <c:pt idx="16">
                  <c:v>0.50436461480649164</c:v>
                </c:pt>
                <c:pt idx="17">
                  <c:v>0.51207991349198145</c:v>
                </c:pt>
                <c:pt idx="18">
                  <c:v>0.51926091360101456</c:v>
                </c:pt>
                <c:pt idx="19">
                  <c:v>0.52598336710255267</c:v>
                </c:pt>
                <c:pt idx="20">
                  <c:v>0.53231064576830567</c:v>
                </c:pt>
                <c:pt idx="21">
                  <c:v>0.53829616511254075</c:v>
                </c:pt>
                <c:pt idx="22">
                  <c:v>0.54398526483796905</c:v>
                </c:pt>
                <c:pt idx="23">
                  <c:v>0.54941668244522601</c:v>
                </c:pt>
                <c:pt idx="24">
                  <c:v>0.55462371882272232</c:v>
                </c:pt>
                <c:pt idx="25">
                  <c:v>0.55963516817544923</c:v>
                </c:pt>
                <c:pt idx="26">
                  <c:v>0.56447606589653221</c:v>
                </c:pt>
                <c:pt idx="27">
                  <c:v>0.56916829452170259</c:v>
                </c:pt>
                <c:pt idx="28">
                  <c:v>0.5737310781272712</c:v>
                </c:pt>
                <c:pt idx="29">
                  <c:v>0.57818138835049659</c:v>
                </c:pt>
                <c:pt idx="30">
                  <c:v>0.58253427988322914</c:v>
                </c:pt>
                <c:pt idx="31">
                  <c:v>0.5868031692991168</c:v>
                </c:pt>
                <c:pt idx="32">
                  <c:v>0.59100006805888194</c:v>
                </c:pt>
                <c:pt idx="33">
                  <c:v>0.59513577823992314</c:v>
                </c:pt>
                <c:pt idx="34">
                  <c:v>0.59922005777122322</c:v>
                </c:pt>
                <c:pt idx="35">
                  <c:v>0.60326176058847369</c:v>
                </c:pt>
                <c:pt idx="36">
                  <c:v>0.60726895605979336</c:v>
                </c:pt>
                <c:pt idx="37">
                  <c:v>0.6112490311973654</c:v>
                </c:pt>
                <c:pt idx="38">
                  <c:v>0.61520877851106448</c:v>
                </c:pt>
                <c:pt idx="39">
                  <c:v>0.61915447183675409</c:v>
                </c:pt>
                <c:pt idx="40">
                  <c:v>0.62309193205387314</c:v>
                </c:pt>
                <c:pt idx="41">
                  <c:v>0.62702658427134383</c:v>
                </c:pt>
                <c:pt idx="42">
                  <c:v>0.63096350779004673</c:v>
                </c:pt>
                <c:pt idx="43">
                  <c:v>0.63490747993055952</c:v>
                </c:pt>
                <c:pt idx="44">
                  <c:v>0.63886301463599238</c:v>
                </c:pt>
                <c:pt idx="45">
                  <c:v>0.64283439661350605</c:v>
                </c:pt>
                <c:pt idx="46">
                  <c:v>0.6468257116578946</c:v>
                </c:pt>
                <c:pt idx="47">
                  <c:v>0.65084087370159305</c:v>
                </c:pt>
                <c:pt idx="48">
                  <c:v>0.65488364905341134</c:v>
                </c:pt>
                <c:pt idx="49">
                  <c:v>0.6589576782202955</c:v>
                </c:pt>
                <c:pt idx="50">
                  <c:v>0.66306649564960374</c:v>
                </c:pt>
                <c:pt idx="51">
                  <c:v>0.66721354768211738</c:v>
                </c:pt>
                <c:pt idx="52">
                  <c:v>0.67140220896624114</c:v>
                </c:pt>
                <c:pt idx="53">
                  <c:v>0.6756357975505729</c:v>
                </c:pt>
                <c:pt idx="54">
                  <c:v>0.67991758884401099</c:v>
                </c:pt>
                <c:pt idx="55">
                  <c:v>0.68425082860896769</c:v>
                </c:pt>
                <c:pt idx="56">
                  <c:v>0.68863874513334544</c:v>
                </c:pt>
                <c:pt idx="57">
                  <c:v>0.69308456071017543</c:v>
                </c:pt>
                <c:pt idx="58">
                  <c:v>0.69759150253967972</c:v>
                </c:pt>
                <c:pt idx="59">
                  <c:v>0.70216281315658879</c:v>
                </c:pt>
                <c:pt idx="60">
                  <c:v>0.70680176047559606</c:v>
                </c:pt>
                <c:pt idx="61">
                  <c:v>0.71151164753943785</c:v>
                </c:pt>
                <c:pt idx="62">
                  <c:v>0.71629582202858588</c:v>
                </c:pt>
                <c:pt idx="63">
                  <c:v>0.72115768573507144</c:v>
                </c:pt>
                <c:pt idx="64">
                  <c:v>0.72610070367560275</c:v>
                </c:pt>
                <c:pt idx="65">
                  <c:v>0.73112841356151759</c:v>
                </c:pt>
                <c:pt idx="66">
                  <c:v>0.73624443503245263</c:v>
                </c:pt>
                <c:pt idx="67">
                  <c:v>0.74145247910519663</c:v>
                </c:pt>
                <c:pt idx="68">
                  <c:v>0.74675635776451987</c:v>
                </c:pt>
                <c:pt idx="69">
                  <c:v>0.7521599937718213</c:v>
                </c:pt>
                <c:pt idx="70">
                  <c:v>0.75766743074876497</c:v>
                </c:pt>
                <c:pt idx="71">
                  <c:v>0.76328284359374809</c:v>
                </c:pt>
                <c:pt idx="72">
                  <c:v>0.76901054929037316</c:v>
                </c:pt>
                <c:pt idx="73">
                  <c:v>0.7748550181689301</c:v>
                </c:pt>
                <c:pt idx="74">
                  <c:v>0.7808208856844725</c:v>
                </c:pt>
                <c:pt idx="75">
                  <c:v>0.7869129647781804</c:v>
                </c:pt>
                <c:pt idx="76">
                  <c:v>0.79313625889246953</c:v>
                </c:pt>
                <c:pt idx="77">
                  <c:v>0.79949597571490816</c:v>
                </c:pt>
                <c:pt idx="78">
                  <c:v>0.80599754173115745</c:v>
                </c:pt>
                <c:pt idx="79">
                  <c:v>0.81264661767327806</c:v>
                </c:pt>
                <c:pt idx="80">
                  <c:v>0.81944911495669248</c:v>
                </c:pt>
                <c:pt idx="81">
                  <c:v>0.8264112132069884</c:v>
                </c:pt>
                <c:pt idx="82">
                  <c:v>0.83353937898679575</c:v>
                </c:pt>
                <c:pt idx="83">
                  <c:v>0.84084038584312337</c:v>
                </c:pt>
                <c:pt idx="84">
                  <c:v>0.84832133580712865</c:v>
                </c:pt>
                <c:pt idx="85">
                  <c:v>0.85598968249130569</c:v>
                </c:pt>
                <c:pt idx="86">
                  <c:v>0.86385325594380802</c:v>
                </c:pt>
                <c:pt idx="87">
                  <c:v>0.87192028943633026</c:v>
                </c:pt>
                <c:pt idx="88">
                  <c:v>0.88019944838071595</c:v>
                </c:pt>
                <c:pt idx="89">
                  <c:v>0.88869986159082037</c:v>
                </c:pt>
                <c:pt idx="90">
                  <c:v>0.8974311551302242</c:v>
                </c:pt>
                <c:pt idx="91">
                  <c:v>0.90640348901376466</c:v>
                </c:pt>
                <c:pt idx="92">
                  <c:v>0.91562759706179164</c:v>
                </c:pt>
                <c:pt idx="93">
                  <c:v>0.92511483024138219</c:v>
                </c:pt>
                <c:pt idx="94">
                  <c:v>0.93487720386884487</c:v>
                </c:pt>
                <c:pt idx="95">
                  <c:v>0.94492744909355841</c:v>
                </c:pt>
                <c:pt idx="96">
                  <c:v>0.95527906913548521</c:v>
                </c:pt>
                <c:pt idx="97">
                  <c:v>0.96594640080850769</c:v>
                </c:pt>
                <c:pt idx="98">
                  <c:v>0.97694468193024708</c:v>
                </c:pt>
                <c:pt idx="99">
                  <c:v>0.98829012529786342</c:v>
                </c:pt>
                <c:pt idx="100">
                  <c:v>1.0000000000000011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2D2-4047-B34D-C6C7711FAF12}"/>
            </c:ext>
          </c:extLst>
        </c:ser>
        <c:ser>
          <c:idx val="1"/>
          <c:order val="1"/>
          <c:tx>
            <c:v>45 Degree Line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Lewis!$B$46:$B$47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Lewis!$C$46:$C$47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32D2-4047-B34D-C6C7711FAF12}"/>
            </c:ext>
          </c:extLst>
        </c:ser>
        <c:ser>
          <c:idx val="4"/>
          <c:order val="2"/>
          <c:tx>
            <c:v>TOL</c:v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Lewis!$A$29:$A$39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Lewis!$B$29:$B$39</c:f>
              <c:numCache>
                <c:formatCode>0.0000</c:formatCode>
                <c:ptCount val="11"/>
                <c:pt idx="0">
                  <c:v>0.2335711603372789</c:v>
                </c:pt>
                <c:pt idx="1">
                  <c:v>0.30517609860888384</c:v>
                </c:pt>
                <c:pt idx="2">
                  <c:v>0.37678103688048881</c:v>
                </c:pt>
                <c:pt idx="3">
                  <c:v>0.44838597515209366</c:v>
                </c:pt>
                <c:pt idx="4">
                  <c:v>0.51999091342369863</c:v>
                </c:pt>
                <c:pt idx="5">
                  <c:v>0.5915958516953036</c:v>
                </c:pt>
                <c:pt idx="6">
                  <c:v>0.66320078996690845</c:v>
                </c:pt>
                <c:pt idx="7">
                  <c:v>0.73480572823851342</c:v>
                </c:pt>
                <c:pt idx="8">
                  <c:v>0.80641066651011839</c:v>
                </c:pt>
                <c:pt idx="9">
                  <c:v>0.87801560478172325</c:v>
                </c:pt>
                <c:pt idx="10">
                  <c:v>0.94962054305332821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32D2-4047-B34D-C6C7711FAF12}"/>
            </c:ext>
          </c:extLst>
        </c:ser>
        <c:ser>
          <c:idx val="5"/>
          <c:order val="3"/>
          <c:tx>
            <c:v>BOL</c:v>
          </c:tx>
          <c:spPr>
            <a:ln w="28575">
              <a:solidFill>
                <a:srgbClr val="00B050"/>
              </a:solidFill>
              <a:prstDash val="solid"/>
            </a:ln>
          </c:spPr>
          <c:marker>
            <c:symbol val="none"/>
          </c:marker>
          <c:xVal>
            <c:numRef>
              <c:f>Lewis!$A$29:$A$39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Lewis!$C$29:$C$39</c:f>
              <c:numCache>
                <c:formatCode>0.0000</c:formatCode>
                <c:ptCount val="11"/>
                <c:pt idx="0">
                  <c:v>-1.3342419909634662E-2</c:v>
                </c:pt>
                <c:pt idx="1">
                  <c:v>0.11999091342369866</c:v>
                </c:pt>
                <c:pt idx="2">
                  <c:v>0.25332424675703202</c:v>
                </c:pt>
                <c:pt idx="3">
                  <c:v>0.38665758009036533</c:v>
                </c:pt>
                <c:pt idx="4">
                  <c:v>0.51999091342369863</c:v>
                </c:pt>
                <c:pt idx="5">
                  <c:v>0.65332424675703193</c:v>
                </c:pt>
                <c:pt idx="6">
                  <c:v>0.78665758009036524</c:v>
                </c:pt>
                <c:pt idx="7">
                  <c:v>0.91999091342369854</c:v>
                </c:pt>
                <c:pt idx="8">
                  <c:v>1.0533242467570321</c:v>
                </c:pt>
                <c:pt idx="9">
                  <c:v>1.1866575800903654</c:v>
                </c:pt>
                <c:pt idx="10">
                  <c:v>1.3199909134236987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2D2-4047-B34D-C6C7711FAF12}"/>
            </c:ext>
          </c:extLst>
        </c:ser>
        <c:ser>
          <c:idx val="3"/>
          <c:order val="4"/>
          <c:tx>
            <c:v>Stair Steps</c:v>
          </c:tx>
          <c:spPr>
            <a:ln w="25400">
              <a:solidFill>
                <a:srgbClr val="FFC000"/>
              </a:solidFill>
              <a:prstDash val="solid"/>
            </a:ln>
            <a:effectLst/>
          </c:spPr>
          <c:marker>
            <c:symbol val="none"/>
          </c:marker>
          <c:xVal>
            <c:numRef>
              <c:f>Lewis!$E$29:$E$51</c:f>
              <c:numCache>
                <c:formatCode>0.0000</c:formatCode>
                <c:ptCount val="23"/>
                <c:pt idx="0">
                  <c:v>0.82353707627179762</c:v>
                </c:pt>
                <c:pt idx="1">
                  <c:v>0.80613908865985062</c:v>
                </c:pt>
                <c:pt idx="2">
                  <c:v>0.80613908865985062</c:v>
                </c:pt>
                <c:pt idx="3">
                  <c:v>0.78811417017301</c:v>
                </c:pt>
                <c:pt idx="4">
                  <c:v>0.78811417017301</c:v>
                </c:pt>
                <c:pt idx="5">
                  <c:v>0.76772614525780758</c:v>
                </c:pt>
                <c:pt idx="6">
                  <c:v>0.76772614525780758</c:v>
                </c:pt>
                <c:pt idx="7">
                  <c:v>0.74520327974814571</c:v>
                </c:pt>
                <c:pt idx="8">
                  <c:v>0.74520327974814571</c:v>
                </c:pt>
                <c:pt idx="9">
                  <c:v>0.7168152409488161</c:v>
                </c:pt>
                <c:pt idx="10">
                  <c:v>0.7168152409488161</c:v>
                </c:pt>
                <c:pt idx="11">
                  <c:v>0.68152571757122993</c:v>
                </c:pt>
                <c:pt idx="12">
                  <c:v>0.68152571757122993</c:v>
                </c:pt>
                <c:pt idx="13">
                  <c:v>0.63226675903064933</c:v>
                </c:pt>
                <c:pt idx="14">
                  <c:v>0.63226675903064933</c:v>
                </c:pt>
                <c:pt idx="15">
                  <c:v>0.5561989392500164</c:v>
                </c:pt>
                <c:pt idx="16">
                  <c:v>0.5561989392500164</c:v>
                </c:pt>
                <c:pt idx="17">
                  <c:v>0.42244901812038488</c:v>
                </c:pt>
                <c:pt idx="18">
                  <c:v>0.42244901812038488</c:v>
                </c:pt>
                <c:pt idx="19">
                  <c:v>0.2313026984695567</c:v>
                </c:pt>
                <c:pt idx="20">
                  <c:v>0.2313026984695567</c:v>
                </c:pt>
                <c:pt idx="21">
                  <c:v>4.0027259728903988E-2</c:v>
                </c:pt>
                <c:pt idx="22">
                  <c:v>4.0027259728903988E-2</c:v>
                </c:pt>
              </c:numCache>
            </c:numRef>
          </c:xVal>
          <c:yVal>
            <c:numRef>
              <c:f>Lewis!$F$29:$F$51</c:f>
              <c:numCache>
                <c:formatCode>0.0000</c:formatCode>
                <c:ptCount val="23"/>
                <c:pt idx="0">
                  <c:v>0.82353707627179762</c:v>
                </c:pt>
                <c:pt idx="1">
                  <c:v>0.82353707627179762</c:v>
                </c:pt>
                <c:pt idx="2">
                  <c:v>0.81080655715544381</c:v>
                </c:pt>
                <c:pt idx="3">
                  <c:v>0.81080655715544381</c:v>
                </c:pt>
                <c:pt idx="4">
                  <c:v>0.79789982539943427</c:v>
                </c:pt>
                <c:pt idx="5">
                  <c:v>0.79789982539943427</c:v>
                </c:pt>
                <c:pt idx="6">
                  <c:v>0.78330099274410425</c:v>
                </c:pt>
                <c:pt idx="7">
                  <c:v>0.78330099274410425</c:v>
                </c:pt>
                <c:pt idx="8">
                  <c:v>0.76717350879891433</c:v>
                </c:pt>
                <c:pt idx="9">
                  <c:v>0.76717350879891433</c:v>
                </c:pt>
                <c:pt idx="10">
                  <c:v>0.74684627114013502</c:v>
                </c:pt>
                <c:pt idx="11">
                  <c:v>0.74684627114013502</c:v>
                </c:pt>
                <c:pt idx="12">
                  <c:v>0.72157722970927074</c:v>
                </c:pt>
                <c:pt idx="13">
                  <c:v>0.72157722970927074</c:v>
                </c:pt>
                <c:pt idx="14">
                  <c:v>0.68630538285305254</c:v>
                </c:pt>
                <c:pt idx="15">
                  <c:v>0.68630538285305254</c:v>
                </c:pt>
                <c:pt idx="16">
                  <c:v>0.63183706745457457</c:v>
                </c:pt>
                <c:pt idx="17">
                  <c:v>0.63183706745457457</c:v>
                </c:pt>
                <c:pt idx="18">
                  <c:v>0.54992293758421185</c:v>
                </c:pt>
                <c:pt idx="19">
                  <c:v>0.54992293758421185</c:v>
                </c:pt>
                <c:pt idx="20">
                  <c:v>0.29506117804977428</c:v>
                </c:pt>
                <c:pt idx="21">
                  <c:v>0.29506117804977428</c:v>
                </c:pt>
                <c:pt idx="22">
                  <c:v>4.0027259728903988E-2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2D2-4047-B34D-C6C7711FAF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238352"/>
        <c:axId val="110238912"/>
      </c:scatterChart>
      <c:valAx>
        <c:axId val="110238352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800"/>
                  <a:t>x (mol fraction)</a:t>
                </a:r>
              </a:p>
            </c:rich>
          </c:tx>
          <c:layout>
            <c:manualLayout>
              <c:xMode val="edge"/>
              <c:yMode val="edge"/>
              <c:x val="0.38854935614295577"/>
              <c:y val="0.9348140364836807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10238912"/>
        <c:crosses val="autoZero"/>
        <c:crossBetween val="midCat"/>
        <c:majorUnit val="0.1"/>
        <c:minorUnit val="5.000000000000001E-2"/>
      </c:valAx>
      <c:valAx>
        <c:axId val="110238912"/>
        <c:scaling>
          <c:orientation val="minMax"/>
          <c:max val="1"/>
          <c:min val="0"/>
        </c:scaling>
        <c:delete val="0"/>
        <c:axPos val="l"/>
        <c:majorGridlines>
          <c:spPr>
            <a:ln w="6350">
              <a:solidFill>
                <a:srgbClr val="000000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800"/>
                  <a:t>y (mol fraction)</a:t>
                </a:r>
              </a:p>
            </c:rich>
          </c:tx>
          <c:layout>
            <c:manualLayout>
              <c:xMode val="edge"/>
              <c:yMode val="edge"/>
              <c:x val="1.3722455149629737E-2"/>
              <c:y val="0.2876788153642489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10238352"/>
        <c:crosses val="autoZero"/>
        <c:crossBetween val="midCat"/>
        <c:minorUnit val="5.000000000000001E-2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1285814801514671"/>
          <c:y val="0.4541410300873891"/>
          <c:w val="0.29667095839938812"/>
          <c:h val="0.32662821714985463"/>
        </c:manualLayout>
      </c:layout>
      <c:overlay val="0"/>
      <c:spPr>
        <a:solidFill>
          <a:schemeClr val="bg1">
            <a:lumMod val="95000"/>
          </a:schemeClr>
        </a:solidFill>
        <a:ln w="285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41628023700172"/>
          <c:y val="4.0400538379231798E-2"/>
          <c:w val="0.80465031119862862"/>
          <c:h val="0.80121492763421598"/>
        </c:manualLayout>
      </c:layout>
      <c:scatterChart>
        <c:scatterStyle val="lineMarker"/>
        <c:varyColors val="0"/>
        <c:ser>
          <c:idx val="0"/>
          <c:order val="0"/>
          <c:tx>
            <c:v>L</c:v>
          </c:tx>
          <c:spPr>
            <a:ln w="25400">
              <a:solidFill>
                <a:schemeClr val="tx1"/>
              </a:solidFill>
              <a:prstDash val="dash"/>
            </a:ln>
          </c:spPr>
          <c:marker>
            <c:symbol val="square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strRef>
              <c:f>Lewis!$A$7:$A$18</c:f>
              <c:strCache>
                <c:ptCount val="12"/>
                <c:pt idx="0">
                  <c:v>Total Cond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Reboiler</c:v>
                </c:pt>
              </c:strCache>
            </c:strRef>
          </c:xVal>
          <c:yVal>
            <c:numRef>
              <c:f>Lewis!$G$7:$G$18</c:f>
              <c:numCache>
                <c:formatCode>0.0</c:formatCode>
                <c:ptCount val="12"/>
                <c:pt idx="0">
                  <c:v>116</c:v>
                </c:pt>
                <c:pt idx="1">
                  <c:v>116</c:v>
                </c:pt>
                <c:pt idx="2">
                  <c:v>116</c:v>
                </c:pt>
                <c:pt idx="3">
                  <c:v>116</c:v>
                </c:pt>
                <c:pt idx="4">
                  <c:v>116</c:v>
                </c:pt>
                <c:pt idx="5">
                  <c:v>116</c:v>
                </c:pt>
                <c:pt idx="6">
                  <c:v>116</c:v>
                </c:pt>
                <c:pt idx="7">
                  <c:v>116</c:v>
                </c:pt>
                <c:pt idx="8">
                  <c:v>116</c:v>
                </c:pt>
                <c:pt idx="9">
                  <c:v>216</c:v>
                </c:pt>
                <c:pt idx="10">
                  <c:v>216</c:v>
                </c:pt>
                <c:pt idx="11">
                  <c:v>54</c:v>
                </c:pt>
              </c:numCache>
            </c:numRef>
          </c:yVal>
          <c:smooth val="0"/>
        </c:ser>
        <c:ser>
          <c:idx val="1"/>
          <c:order val="1"/>
          <c:tx>
            <c:v>V</c:v>
          </c:tx>
          <c:spPr>
            <a:ln w="25400">
              <a:solidFill>
                <a:schemeClr val="tx1"/>
              </a:solidFill>
              <a:prstDash val="dash"/>
            </a:ln>
          </c:spPr>
          <c:marker>
            <c:symbol val="circle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strRef>
              <c:f>Lewis!$A$7:$A$18</c:f>
              <c:strCache>
                <c:ptCount val="12"/>
                <c:pt idx="0">
                  <c:v>Total Cond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Reboiler</c:v>
                </c:pt>
              </c:strCache>
            </c:strRef>
          </c:xVal>
          <c:yVal>
            <c:numRef>
              <c:f>Lewis!$I$7:$I$18</c:f>
              <c:numCache>
                <c:formatCode>0.0</c:formatCode>
                <c:ptCount val="12"/>
                <c:pt idx="1">
                  <c:v>162</c:v>
                </c:pt>
                <c:pt idx="2">
                  <c:v>162</c:v>
                </c:pt>
                <c:pt idx="3">
                  <c:v>162</c:v>
                </c:pt>
                <c:pt idx="4">
                  <c:v>162</c:v>
                </c:pt>
                <c:pt idx="5">
                  <c:v>162</c:v>
                </c:pt>
                <c:pt idx="6">
                  <c:v>162</c:v>
                </c:pt>
                <c:pt idx="7">
                  <c:v>162</c:v>
                </c:pt>
                <c:pt idx="8">
                  <c:v>162</c:v>
                </c:pt>
                <c:pt idx="9">
                  <c:v>162</c:v>
                </c:pt>
                <c:pt idx="10">
                  <c:v>162</c:v>
                </c:pt>
                <c:pt idx="11">
                  <c:v>162</c:v>
                </c:pt>
              </c:numCache>
            </c:numRef>
          </c:yVal>
          <c:smooth val="0"/>
        </c:ser>
        <c:ser>
          <c:idx val="2"/>
          <c:order val="2"/>
          <c:tx>
            <c:v>L'</c:v>
          </c:tx>
          <c:spPr>
            <a:ln w="25400">
              <a:solidFill>
                <a:schemeClr val="tx1"/>
              </a:solidFill>
            </a:ln>
          </c:spPr>
          <c:marker>
            <c:symbol val="square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strRef>
              <c:f>Lewis!$H$29:$H$40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xVal>
          <c:yVal>
            <c:numRef>
              <c:f>Lewis!$Q$29:$Q$40</c:f>
              <c:numCache>
                <c:formatCode>0.0</c:formatCode>
                <c:ptCount val="12"/>
                <c:pt idx="0">
                  <c:v>115.92</c:v>
                </c:pt>
                <c:pt idx="1">
                  <c:v>115.75</c:v>
                </c:pt>
                <c:pt idx="2">
                  <c:v>115.57</c:v>
                </c:pt>
                <c:pt idx="3">
                  <c:v>115.38</c:v>
                </c:pt>
                <c:pt idx="4">
                  <c:v>115.16</c:v>
                </c:pt>
                <c:pt idx="5">
                  <c:v>114.89</c:v>
                </c:pt>
                <c:pt idx="6">
                  <c:v>114.54</c:v>
                </c:pt>
                <c:pt idx="7">
                  <c:v>114.03</c:v>
                </c:pt>
                <c:pt idx="8">
                  <c:v>113.23</c:v>
                </c:pt>
                <c:pt idx="9">
                  <c:v>211.84</c:v>
                </c:pt>
                <c:pt idx="10">
                  <c:v>208.5</c:v>
                </c:pt>
                <c:pt idx="11">
                  <c:v>54</c:v>
                </c:pt>
              </c:numCache>
            </c:numRef>
          </c:yVal>
          <c:smooth val="0"/>
        </c:ser>
        <c:ser>
          <c:idx val="3"/>
          <c:order val="3"/>
          <c:tx>
            <c:v>V'</c:v>
          </c:tx>
          <c:spPr>
            <a:ln w="25400">
              <a:solidFill>
                <a:schemeClr val="tx1"/>
              </a:solidFill>
            </a:ln>
          </c:spPr>
          <c:marker>
            <c:symbol val="circle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Lewis!$O$29:$O$40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Lewis!$R$29:$R$40</c:f>
              <c:numCache>
                <c:formatCode>0.0</c:formatCode>
                <c:ptCount val="12"/>
                <c:pt idx="1">
                  <c:v>161.91999999999999</c:v>
                </c:pt>
                <c:pt idx="2">
                  <c:v>161.75</c:v>
                </c:pt>
                <c:pt idx="3">
                  <c:v>161.57</c:v>
                </c:pt>
                <c:pt idx="4">
                  <c:v>161.38</c:v>
                </c:pt>
                <c:pt idx="5">
                  <c:v>161.16</c:v>
                </c:pt>
                <c:pt idx="6">
                  <c:v>160.88999999999999</c:v>
                </c:pt>
                <c:pt idx="7">
                  <c:v>160.54</c:v>
                </c:pt>
                <c:pt idx="8">
                  <c:v>160.03</c:v>
                </c:pt>
                <c:pt idx="9">
                  <c:v>159.22999999999999</c:v>
                </c:pt>
                <c:pt idx="10">
                  <c:v>157.84</c:v>
                </c:pt>
                <c:pt idx="11">
                  <c:v>154.5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241152"/>
        <c:axId val="110241712"/>
      </c:scatterChart>
      <c:valAx>
        <c:axId val="110241152"/>
        <c:scaling>
          <c:orientation val="minMax"/>
          <c:max val="12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800"/>
                  <a:t>Stage (TC = 1, PR = 12)</a:t>
                </a:r>
              </a:p>
            </c:rich>
          </c:tx>
          <c:layout>
            <c:manualLayout>
              <c:xMode val="edge"/>
              <c:yMode val="edge"/>
              <c:x val="0.39881388159813358"/>
              <c:y val="0.916011185999458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10241712"/>
        <c:crosses val="autoZero"/>
        <c:crossBetween val="midCat"/>
        <c:majorUnit val="1"/>
      </c:valAx>
      <c:valAx>
        <c:axId val="110241712"/>
        <c:scaling>
          <c:orientation val="minMax"/>
        </c:scaling>
        <c:delete val="0"/>
        <c:axPos val="l"/>
        <c:majorGridlines>
          <c:spPr>
            <a:ln w="6350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800"/>
                  <a:t>Flow Rate (mol/s)</a:t>
                </a:r>
              </a:p>
            </c:rich>
          </c:tx>
          <c:layout>
            <c:manualLayout>
              <c:xMode val="edge"/>
              <c:yMode val="edge"/>
              <c:x val="1.9609329140909279E-2"/>
              <c:y val="0.2120592581573417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10241152"/>
        <c:crosses val="autoZero"/>
        <c:crossBetween val="midCat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60696786233359468"/>
          <c:y val="0.54761298019565741"/>
          <c:w val="7.309937566834275E-2"/>
          <c:h val="0.1116671141502906"/>
        </c:manualLayout>
      </c:layout>
      <c:overlay val="0"/>
      <c:spPr>
        <a:solidFill>
          <a:schemeClr val="bg1">
            <a:lumMod val="95000"/>
          </a:schemeClr>
        </a:solidFill>
        <a:ln w="25400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0951725636138"/>
          <c:y val="4.5720782789489357E-2"/>
          <c:w val="0.8557073049979651"/>
          <c:h val="0.80647282242291951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chemeClr val="tx1"/>
              </a:solidFill>
              <a:prstDash val="dash"/>
            </a:ln>
          </c:spPr>
          <c:marker>
            <c:symbol val="circle"/>
            <c:size val="10"/>
            <c:spPr>
              <a:solidFill>
                <a:schemeClr val="tx1"/>
              </a:solidFill>
            </c:spPr>
          </c:marker>
          <c:xVal>
            <c:strRef>
              <c:f>Lewis!$A$7:$A$18</c:f>
              <c:strCache>
                <c:ptCount val="12"/>
                <c:pt idx="0">
                  <c:v>Total Cond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Reboiler</c:v>
                </c:pt>
              </c:strCache>
            </c:strRef>
          </c:xVal>
          <c:yVal>
            <c:numRef>
              <c:f>Lewis!$K$7:$K$18</c:f>
              <c:numCache>
                <c:formatCode>0.0</c:formatCode>
                <c:ptCount val="12"/>
                <c:pt idx="0">
                  <c:v>78.075606415642923</c:v>
                </c:pt>
                <c:pt idx="1">
                  <c:v>78.112888039711947</c:v>
                </c:pt>
                <c:pt idx="2">
                  <c:v>78.142230969375049</c:v>
                </c:pt>
                <c:pt idx="3">
                  <c:v>78.212559622474998</c:v>
                </c:pt>
                <c:pt idx="4">
                  <c:v>78.268571311706182</c:v>
                </c:pt>
                <c:pt idx="5">
                  <c:v>78.397617375780683</c:v>
                </c:pt>
                <c:pt idx="6">
                  <c:v>78.527770698740241</c:v>
                </c:pt>
                <c:pt idx="7">
                  <c:v>78.78042311541104</c:v>
                </c:pt>
                <c:pt idx="8">
                  <c:v>79.245704752673618</c:v>
                </c:pt>
                <c:pt idx="9">
                  <c:v>80.302708843791962</c:v>
                </c:pt>
                <c:pt idx="10">
                  <c:v>82.590578095770852</c:v>
                </c:pt>
                <c:pt idx="11">
                  <c:v>91.45055007122447</c:v>
                </c:pt>
              </c:numCache>
            </c:numRef>
          </c:yVal>
          <c:smooth val="0"/>
        </c:ser>
        <c:ser>
          <c:idx val="1"/>
          <c:order val="1"/>
          <c:spPr>
            <a:ln w="25400">
              <a:solidFill>
                <a:schemeClr val="tx1"/>
              </a:solidFill>
            </a:ln>
          </c:spPr>
          <c:marker>
            <c:symbol val="circle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Lewis!$O$29:$O$40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Lewis!$P$29:$P$40</c:f>
              <c:numCache>
                <c:formatCode>General</c:formatCode>
                <c:ptCount val="12"/>
                <c:pt idx="0">
                  <c:v>78.2</c:v>
                </c:pt>
                <c:pt idx="1">
                  <c:v>78.2</c:v>
                </c:pt>
                <c:pt idx="2">
                  <c:v>78.3</c:v>
                </c:pt>
                <c:pt idx="3">
                  <c:v>78.3</c:v>
                </c:pt>
                <c:pt idx="4">
                  <c:v>78.400000000000006</c:v>
                </c:pt>
                <c:pt idx="5">
                  <c:v>78.5</c:v>
                </c:pt>
                <c:pt idx="6">
                  <c:v>78.7</c:v>
                </c:pt>
                <c:pt idx="7">
                  <c:v>79</c:v>
                </c:pt>
                <c:pt idx="8">
                  <c:v>79.599999999999994</c:v>
                </c:pt>
                <c:pt idx="9">
                  <c:v>80.7</c:v>
                </c:pt>
                <c:pt idx="10">
                  <c:v>83.4</c:v>
                </c:pt>
                <c:pt idx="11">
                  <c:v>92.4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6781920"/>
        <c:axId val="286782480"/>
      </c:scatterChart>
      <c:valAx>
        <c:axId val="286781920"/>
        <c:scaling>
          <c:orientation val="minMax"/>
          <c:max val="12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800"/>
                  <a:t>Stage (TC = 1, PR = 12)</a:t>
                </a:r>
              </a:p>
            </c:rich>
          </c:tx>
          <c:layout>
            <c:manualLayout>
              <c:xMode val="edge"/>
              <c:yMode val="edge"/>
              <c:x val="0.3421955088947215"/>
              <c:y val="0.922551816865772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86782480"/>
        <c:crosses val="autoZero"/>
        <c:crossBetween val="midCat"/>
        <c:majorUnit val="1"/>
      </c:valAx>
      <c:valAx>
        <c:axId val="286782480"/>
        <c:scaling>
          <c:orientation val="minMax"/>
          <c:max val="92"/>
          <c:min val="78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rPr>
                  <a:t>T (</a:t>
                </a:r>
                <a:r>
                  <a:rPr lang="en-US" sz="1800" b="1" i="0" u="none" strike="noStrike" baseline="3000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rPr>
                  <a:t>o</a:t>
                </a:r>
                <a:r>
                  <a:rPr lang="en-US" sz="1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rPr>
                  <a:t>C)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4113972000438202E-3"/>
              <c:y val="0.3312951147856877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86781920"/>
        <c:crosses val="autoZero"/>
        <c:crossBetween val="midCat"/>
        <c:majorUnit val="2"/>
        <c:minorUnit val="1"/>
      </c:valAx>
      <c:spPr>
        <a:noFill/>
        <a:ln w="254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49659991431606"/>
          <c:y val="5.0197693538302703E-2"/>
          <c:w val="0.74175758347073995"/>
          <c:h val="0.79273169908370256"/>
        </c:manualLayout>
      </c:layout>
      <c:scatterChart>
        <c:scatterStyle val="lineMarker"/>
        <c:varyColors val="0"/>
        <c:ser>
          <c:idx val="0"/>
          <c:order val="0"/>
          <c:tx>
            <c:v>x</c:v>
          </c:tx>
          <c:spPr>
            <a:ln w="25400">
              <a:solidFill>
                <a:schemeClr val="tx1"/>
              </a:solidFill>
              <a:prstDash val="dash"/>
            </a:ln>
          </c:spPr>
          <c:marker>
            <c:symbol val="circle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strRef>
              <c:f>Lewis!$A$7:$A$18</c:f>
              <c:strCache>
                <c:ptCount val="12"/>
                <c:pt idx="0">
                  <c:v>Total Cond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Reboiler</c:v>
                </c:pt>
              </c:strCache>
            </c:strRef>
          </c:xVal>
          <c:yVal>
            <c:numRef>
              <c:f>Lewis!$H$7:$H$18</c:f>
              <c:numCache>
                <c:formatCode>0.000</c:formatCode>
                <c:ptCount val="12"/>
                <c:pt idx="0">
                  <c:v>0.82353707627179762</c:v>
                </c:pt>
                <c:pt idx="1">
                  <c:v>0.80613908865985062</c:v>
                </c:pt>
                <c:pt idx="2">
                  <c:v>0.78811417017301</c:v>
                </c:pt>
                <c:pt idx="3">
                  <c:v>0.76772614525780758</c:v>
                </c:pt>
                <c:pt idx="4">
                  <c:v>0.74520327974814571</c:v>
                </c:pt>
                <c:pt idx="5">
                  <c:v>0.7168152409488161</c:v>
                </c:pt>
                <c:pt idx="6">
                  <c:v>0.68152571757122993</c:v>
                </c:pt>
                <c:pt idx="7">
                  <c:v>0.63226675903064933</c:v>
                </c:pt>
                <c:pt idx="8">
                  <c:v>0.5561989392500164</c:v>
                </c:pt>
                <c:pt idx="9">
                  <c:v>0.42244901812038488</c:v>
                </c:pt>
                <c:pt idx="10">
                  <c:v>0.2313026984695567</c:v>
                </c:pt>
                <c:pt idx="11">
                  <c:v>4.0027259728903988E-2</c:v>
                </c:pt>
              </c:numCache>
            </c:numRef>
          </c:yVal>
          <c:smooth val="0"/>
        </c:ser>
        <c:ser>
          <c:idx val="1"/>
          <c:order val="1"/>
          <c:tx>
            <c:v>y</c:v>
          </c:tx>
          <c:spPr>
            <a:ln w="25400">
              <a:solidFill>
                <a:schemeClr val="tx1"/>
              </a:solidFill>
              <a:prstDash val="dash"/>
            </a:ln>
          </c:spPr>
          <c:marker>
            <c:symbol val="square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strRef>
              <c:f>Lewis!$A$7:$A$18</c:f>
              <c:strCache>
                <c:ptCount val="12"/>
                <c:pt idx="0">
                  <c:v>Total Cond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Reboiler</c:v>
                </c:pt>
              </c:strCache>
            </c:strRef>
          </c:xVal>
          <c:yVal>
            <c:numRef>
              <c:f>Lewis!$J$7:$J$18</c:f>
              <c:numCache>
                <c:formatCode>0.000</c:formatCode>
                <c:ptCount val="12"/>
                <c:pt idx="1">
                  <c:v>0.82353707627179762</c:v>
                </c:pt>
                <c:pt idx="2">
                  <c:v>0.81080655715544381</c:v>
                </c:pt>
                <c:pt idx="3">
                  <c:v>0.79789982539943427</c:v>
                </c:pt>
                <c:pt idx="4">
                  <c:v>0.78330099274410425</c:v>
                </c:pt>
                <c:pt idx="5">
                  <c:v>0.76717350879891433</c:v>
                </c:pt>
                <c:pt idx="6">
                  <c:v>0.74684627114013502</c:v>
                </c:pt>
                <c:pt idx="7">
                  <c:v>0.72157722970927074</c:v>
                </c:pt>
                <c:pt idx="8">
                  <c:v>0.68630538285305254</c:v>
                </c:pt>
                <c:pt idx="9">
                  <c:v>0.63183706745457457</c:v>
                </c:pt>
                <c:pt idx="10">
                  <c:v>0.54992293758421185</c:v>
                </c:pt>
                <c:pt idx="11">
                  <c:v>0.29506117804977428</c:v>
                </c:pt>
              </c:numCache>
            </c:numRef>
          </c:yVal>
          <c:smooth val="0"/>
        </c:ser>
        <c:ser>
          <c:idx val="2"/>
          <c:order val="2"/>
          <c:spPr>
            <a:ln w="25400">
              <a:solidFill>
                <a:schemeClr val="tx1"/>
              </a:solidFill>
            </a:ln>
          </c:spPr>
          <c:marker>
            <c:symbol val="circle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Lewis!$O$29:$O$40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Lewis!$S$29:$S$40</c:f>
              <c:numCache>
                <c:formatCode>0.0000</c:formatCode>
                <c:ptCount val="12"/>
                <c:pt idx="0">
                  <c:v>0.82594798136645953</c:v>
                </c:pt>
                <c:pt idx="1">
                  <c:v>0.80698462203023757</c:v>
                </c:pt>
                <c:pt idx="2">
                  <c:v>0.78722202993856538</c:v>
                </c:pt>
                <c:pt idx="3">
                  <c:v>0.76563165193274396</c:v>
                </c:pt>
                <c:pt idx="4">
                  <c:v>0.74096083709621396</c:v>
                </c:pt>
                <c:pt idx="5">
                  <c:v>0.71122482374445117</c:v>
                </c:pt>
                <c:pt idx="6">
                  <c:v>0.67303544613235544</c:v>
                </c:pt>
                <c:pt idx="7">
                  <c:v>0.62017267385775665</c:v>
                </c:pt>
                <c:pt idx="8">
                  <c:v>0.53953219111542883</c:v>
                </c:pt>
                <c:pt idx="9">
                  <c:v>0.4042647753021148</c:v>
                </c:pt>
                <c:pt idx="10">
                  <c:v>0.20797179856115106</c:v>
                </c:pt>
                <c:pt idx="11">
                  <c:v>3.715555555555556E-2</c:v>
                </c:pt>
              </c:numCache>
            </c:numRef>
          </c:yVal>
          <c:smooth val="0"/>
        </c:ser>
        <c:ser>
          <c:idx val="3"/>
          <c:order val="3"/>
          <c:spPr>
            <a:ln w="25400">
              <a:solidFill>
                <a:schemeClr val="tx1"/>
              </a:solidFill>
            </a:ln>
          </c:spPr>
          <c:marker>
            <c:symbol val="square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Lewis!$O$29:$O$40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Lewis!$T$29:$T$40</c:f>
              <c:numCache>
                <c:formatCode>0.0000</c:formatCode>
                <c:ptCount val="12"/>
                <c:pt idx="1">
                  <c:v>0.82594793725296456</c:v>
                </c:pt>
                <c:pt idx="2">
                  <c:v>0.81237755795981459</c:v>
                </c:pt>
                <c:pt idx="3">
                  <c:v>0.79824750881970663</c:v>
                </c:pt>
                <c:pt idx="4">
                  <c:v>0.78282438963936052</c:v>
                </c:pt>
                <c:pt idx="5">
                  <c:v>0.76521872673119884</c:v>
                </c:pt>
                <c:pt idx="6">
                  <c:v>0.74402523463235759</c:v>
                </c:pt>
                <c:pt idx="7">
                  <c:v>0.7168498816494332</c:v>
                </c:pt>
                <c:pt idx="8">
                  <c:v>0.67932200212460159</c:v>
                </c:pt>
                <c:pt idx="9">
                  <c:v>0.6222748853859198</c:v>
                </c:pt>
                <c:pt idx="10">
                  <c:v>0.52985973137354281</c:v>
                </c:pt>
                <c:pt idx="11">
                  <c:v>0.2676745631067961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6785280"/>
        <c:axId val="286785840"/>
      </c:scatterChart>
      <c:valAx>
        <c:axId val="286785280"/>
        <c:scaling>
          <c:orientation val="minMax"/>
          <c:max val="12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800"/>
                  <a:t>Stage (TC = 1, PR = 12)</a:t>
                </a:r>
              </a:p>
            </c:rich>
          </c:tx>
          <c:layout>
            <c:manualLayout>
              <c:xMode val="edge"/>
              <c:yMode val="edge"/>
              <c:x val="0.2985426655001458"/>
              <c:y val="0.917425673672951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86785840"/>
        <c:crosses val="autoZero"/>
        <c:crossBetween val="midCat"/>
        <c:majorUnit val="1"/>
      </c:valAx>
      <c:valAx>
        <c:axId val="286785840"/>
        <c:scaling>
          <c:orientation val="minMax"/>
          <c:max val="1"/>
        </c:scaling>
        <c:delete val="0"/>
        <c:axPos val="l"/>
        <c:majorGridlines>
          <c:spPr>
            <a:ln w="6350">
              <a:solidFill>
                <a:srgbClr val="000000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800"/>
                  <a:t>X,Y (mole fraction)</a:t>
                </a:r>
              </a:p>
            </c:rich>
          </c:tx>
          <c:layout>
            <c:manualLayout>
              <c:xMode val="edge"/>
              <c:yMode val="edge"/>
              <c:x val="1.4059025955088946E-2"/>
              <c:y val="0.261426086060028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86785280"/>
        <c:crosses val="autoZero"/>
        <c:crossBetween val="midCat"/>
        <c:majorUnit val="0.1"/>
        <c:minorUnit val="5.000000000000001E-2"/>
      </c:valAx>
      <c:spPr>
        <a:noFill/>
        <a:ln w="25400">
          <a:solidFill>
            <a:schemeClr val="tx1"/>
          </a:solidFill>
          <a:prstDash val="solid"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41469846120384846"/>
          <c:y val="0.47222859402870859"/>
          <c:w val="6.8938358820067144E-2"/>
          <c:h val="0.10195346074932762"/>
        </c:manualLayout>
      </c:layout>
      <c:overlay val="0"/>
      <c:spPr>
        <a:solidFill>
          <a:schemeClr val="bg1">
            <a:lumMod val="95000"/>
          </a:schemeClr>
        </a:solidFill>
        <a:ln w="285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20522468700826"/>
          <c:y val="5.7319949724792499E-2"/>
          <c:w val="0.84648726129159257"/>
          <c:h val="0.79760453019232858"/>
        </c:manualLayout>
      </c:layout>
      <c:scatterChart>
        <c:scatterStyle val="smoothMarker"/>
        <c:varyColors val="0"/>
        <c:ser>
          <c:idx val="0"/>
          <c:order val="0"/>
          <c:tx>
            <c:v>Equilibrium Curve</c:v>
          </c:tx>
          <c:spPr>
            <a:ln w="28575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VLE!$A$5:$A$105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VLE!$B$5:$B$105</c:f>
              <c:numCache>
                <c:formatCode>0.000</c:formatCode>
                <c:ptCount val="101"/>
                <c:pt idx="0">
                  <c:v>0</c:v>
                </c:pt>
                <c:pt idx="1">
                  <c:v>0.11123682210949863</c:v>
                </c:pt>
                <c:pt idx="2">
                  <c:v>0.1902167586069709</c:v>
                </c:pt>
                <c:pt idx="3">
                  <c:v>0.24912139581763981</c:v>
                </c:pt>
                <c:pt idx="4">
                  <c:v>0.29471985541870799</c:v>
                </c:pt>
                <c:pt idx="5">
                  <c:v>0.33106756982985003</c:v>
                </c:pt>
                <c:pt idx="6">
                  <c:v>0.36073890905932487</c:v>
                </c:pt>
                <c:pt idx="7">
                  <c:v>0.38544484805856216</c:v>
                </c:pt>
                <c:pt idx="8">
                  <c:v>0.40636578469588225</c:v>
                </c:pt>
                <c:pt idx="9">
                  <c:v>0.42434167652965743</c:v>
                </c:pt>
                <c:pt idx="10">
                  <c:v>0.43998602881273369</c:v>
                </c:pt>
                <c:pt idx="11">
                  <c:v>0.45375705029291041</c:v>
                </c:pt>
                <c:pt idx="12">
                  <c:v>0.4660036265454196</c:v>
                </c:pt>
                <c:pt idx="13">
                  <c:v>0.47699591699217009</c:v>
                </c:pt>
                <c:pt idx="14">
                  <c:v>0.48694625101674871</c:v>
                </c:pt>
                <c:pt idx="15">
                  <c:v>0.49602372635755104</c:v>
                </c:pt>
                <c:pt idx="16">
                  <c:v>0.50436461480649164</c:v>
                </c:pt>
                <c:pt idx="17">
                  <c:v>0.51207991349198145</c:v>
                </c:pt>
                <c:pt idx="18">
                  <c:v>0.51926091360101456</c:v>
                </c:pt>
                <c:pt idx="19">
                  <c:v>0.52598336710255267</c:v>
                </c:pt>
                <c:pt idx="20">
                  <c:v>0.53231064576830567</c:v>
                </c:pt>
                <c:pt idx="21">
                  <c:v>0.53829616511254075</c:v>
                </c:pt>
                <c:pt idx="22">
                  <c:v>0.54398526483796905</c:v>
                </c:pt>
                <c:pt idx="23">
                  <c:v>0.54941668244522601</c:v>
                </c:pt>
                <c:pt idx="24">
                  <c:v>0.55462371882272232</c:v>
                </c:pt>
                <c:pt idx="25">
                  <c:v>0.55963516817544923</c:v>
                </c:pt>
                <c:pt idx="26">
                  <c:v>0.56447606589653221</c:v>
                </c:pt>
                <c:pt idx="27">
                  <c:v>0.56916829452170259</c:v>
                </c:pt>
                <c:pt idx="28">
                  <c:v>0.5737310781272712</c:v>
                </c:pt>
                <c:pt idx="29">
                  <c:v>0.57818138835049659</c:v>
                </c:pt>
                <c:pt idx="30">
                  <c:v>0.58253427988322914</c:v>
                </c:pt>
                <c:pt idx="31">
                  <c:v>0.5868031692991168</c:v>
                </c:pt>
                <c:pt idx="32">
                  <c:v>0.59100006805888194</c:v>
                </c:pt>
                <c:pt idx="33">
                  <c:v>0.59513577823992314</c:v>
                </c:pt>
                <c:pt idx="34">
                  <c:v>0.59922005777122322</c:v>
                </c:pt>
                <c:pt idx="35">
                  <c:v>0.60326176058847369</c:v>
                </c:pt>
                <c:pt idx="36">
                  <c:v>0.60726895605979336</c:v>
                </c:pt>
                <c:pt idx="37">
                  <c:v>0.6112490311973654</c:v>
                </c:pt>
                <c:pt idx="38">
                  <c:v>0.61520877851106448</c:v>
                </c:pt>
                <c:pt idx="39">
                  <c:v>0.61915447183675409</c:v>
                </c:pt>
                <c:pt idx="40">
                  <c:v>0.62309193205387314</c:v>
                </c:pt>
                <c:pt idx="41">
                  <c:v>0.62702658427134383</c:v>
                </c:pt>
                <c:pt idx="42">
                  <c:v>0.63096350779004673</c:v>
                </c:pt>
                <c:pt idx="43">
                  <c:v>0.63490747993055952</c:v>
                </c:pt>
                <c:pt idx="44">
                  <c:v>0.63886301463599238</c:v>
                </c:pt>
                <c:pt idx="45">
                  <c:v>0.64283439661350605</c:v>
                </c:pt>
                <c:pt idx="46">
                  <c:v>0.6468257116578946</c:v>
                </c:pt>
                <c:pt idx="47">
                  <c:v>0.65084087370159305</c:v>
                </c:pt>
                <c:pt idx="48">
                  <c:v>0.65488364905341134</c:v>
                </c:pt>
                <c:pt idx="49">
                  <c:v>0.6589576782202955</c:v>
                </c:pt>
                <c:pt idx="50">
                  <c:v>0.66306649564960374</c:v>
                </c:pt>
                <c:pt idx="51">
                  <c:v>0.66721354768211738</c:v>
                </c:pt>
                <c:pt idx="52">
                  <c:v>0.67140220896624114</c:v>
                </c:pt>
                <c:pt idx="53">
                  <c:v>0.6756357975505729</c:v>
                </c:pt>
                <c:pt idx="54">
                  <c:v>0.67991758884401099</c:v>
                </c:pt>
                <c:pt idx="55">
                  <c:v>0.68425082860896769</c:v>
                </c:pt>
                <c:pt idx="56">
                  <c:v>0.68863874513334544</c:v>
                </c:pt>
                <c:pt idx="57">
                  <c:v>0.69308456071017543</c:v>
                </c:pt>
                <c:pt idx="58">
                  <c:v>0.69759150253967972</c:v>
                </c:pt>
                <c:pt idx="59">
                  <c:v>0.70216281315658879</c:v>
                </c:pt>
                <c:pt idx="60">
                  <c:v>0.70680176047559606</c:v>
                </c:pt>
                <c:pt idx="61">
                  <c:v>0.71151164753943785</c:v>
                </c:pt>
                <c:pt idx="62">
                  <c:v>0.71629582202858588</c:v>
                </c:pt>
                <c:pt idx="63">
                  <c:v>0.72115768573507144</c:v>
                </c:pt>
                <c:pt idx="64">
                  <c:v>0.72610070367560275</c:v>
                </c:pt>
                <c:pt idx="65">
                  <c:v>0.73112841356151759</c:v>
                </c:pt>
                <c:pt idx="66">
                  <c:v>0.73624443503245263</c:v>
                </c:pt>
                <c:pt idx="67">
                  <c:v>0.74145247910519663</c:v>
                </c:pt>
                <c:pt idx="68">
                  <c:v>0.74675635776451987</c:v>
                </c:pt>
                <c:pt idx="69">
                  <c:v>0.7521599937718213</c:v>
                </c:pt>
                <c:pt idx="70">
                  <c:v>0.75766743074876497</c:v>
                </c:pt>
                <c:pt idx="71">
                  <c:v>0.76328284359374809</c:v>
                </c:pt>
                <c:pt idx="72">
                  <c:v>0.76901054929037316</c:v>
                </c:pt>
                <c:pt idx="73">
                  <c:v>0.7748550181689301</c:v>
                </c:pt>
                <c:pt idx="74">
                  <c:v>0.7808208856844725</c:v>
                </c:pt>
                <c:pt idx="75">
                  <c:v>0.7869129647781804</c:v>
                </c:pt>
                <c:pt idx="76">
                  <c:v>0.79313625889246953</c:v>
                </c:pt>
                <c:pt idx="77">
                  <c:v>0.79949597571490816</c:v>
                </c:pt>
                <c:pt idx="78">
                  <c:v>0.80599754173115745</c:v>
                </c:pt>
                <c:pt idx="79">
                  <c:v>0.81264661767327806</c:v>
                </c:pt>
                <c:pt idx="80">
                  <c:v>0.81944911495669248</c:v>
                </c:pt>
                <c:pt idx="81">
                  <c:v>0.8264112132069884</c:v>
                </c:pt>
                <c:pt idx="82">
                  <c:v>0.83353937898679575</c:v>
                </c:pt>
                <c:pt idx="83">
                  <c:v>0.84084038584312337</c:v>
                </c:pt>
                <c:pt idx="84">
                  <c:v>0.84832133580712865</c:v>
                </c:pt>
                <c:pt idx="85">
                  <c:v>0.85598968249130569</c:v>
                </c:pt>
                <c:pt idx="86">
                  <c:v>0.86385325594380802</c:v>
                </c:pt>
                <c:pt idx="87">
                  <c:v>0.87192028943633026</c:v>
                </c:pt>
                <c:pt idx="88">
                  <c:v>0.88019944838071595</c:v>
                </c:pt>
                <c:pt idx="89">
                  <c:v>0.88869986159082037</c:v>
                </c:pt>
                <c:pt idx="90">
                  <c:v>0.8974311551302242</c:v>
                </c:pt>
                <c:pt idx="91">
                  <c:v>0.90640348901376466</c:v>
                </c:pt>
                <c:pt idx="92">
                  <c:v>0.91562759706179164</c:v>
                </c:pt>
                <c:pt idx="93">
                  <c:v>0.92511483024138219</c:v>
                </c:pt>
                <c:pt idx="94">
                  <c:v>0.93487720386884487</c:v>
                </c:pt>
                <c:pt idx="95">
                  <c:v>0.94492744909355841</c:v>
                </c:pt>
                <c:pt idx="96">
                  <c:v>0.95527906913548521</c:v>
                </c:pt>
                <c:pt idx="97">
                  <c:v>0.96594640080850769</c:v>
                </c:pt>
                <c:pt idx="98">
                  <c:v>0.97694468193024708</c:v>
                </c:pt>
                <c:pt idx="99">
                  <c:v>0.98829012529786342</c:v>
                </c:pt>
                <c:pt idx="100">
                  <c:v>1.0000000000000011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2D2-4047-B34D-C6C7711FAF12}"/>
            </c:ext>
          </c:extLst>
        </c:ser>
        <c:ser>
          <c:idx val="1"/>
          <c:order val="1"/>
          <c:tx>
            <c:v>45 Degree Line</c:v>
          </c:tx>
          <c:spPr>
            <a:ln w="28575">
              <a:solidFill>
                <a:srgbClr val="000000"/>
              </a:solidFill>
              <a:prstDash val="dash"/>
            </a:ln>
          </c:spPr>
          <c:marker>
            <c:symbol val="none"/>
          </c:marker>
          <c:xVal>
            <c:numRef>
              <c:f>Lewis!$B$46:$B$47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Lewis!$C$46:$C$47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32D2-4047-B34D-C6C7711FAF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6788640"/>
        <c:axId val="287754640"/>
      </c:scatterChart>
      <c:valAx>
        <c:axId val="286788640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800"/>
                  <a:t>x (mol fraction)</a:t>
                </a:r>
              </a:p>
            </c:rich>
          </c:tx>
          <c:layout>
            <c:manualLayout>
              <c:xMode val="edge"/>
              <c:yMode val="edge"/>
              <c:x val="0.38854935614295577"/>
              <c:y val="0.9348140364836807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87754640"/>
        <c:crosses val="autoZero"/>
        <c:crossBetween val="midCat"/>
        <c:majorUnit val="0.1"/>
        <c:minorUnit val="5.000000000000001E-2"/>
      </c:valAx>
      <c:valAx>
        <c:axId val="287754640"/>
        <c:scaling>
          <c:orientation val="minMax"/>
          <c:max val="1"/>
          <c:min val="0"/>
        </c:scaling>
        <c:delete val="0"/>
        <c:axPos val="l"/>
        <c:majorGridlines>
          <c:spPr>
            <a:ln w="6350">
              <a:solidFill>
                <a:srgbClr val="000000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800"/>
                  <a:t>y (mol fraction)</a:t>
                </a:r>
              </a:p>
            </c:rich>
          </c:tx>
          <c:layout>
            <c:manualLayout>
              <c:xMode val="edge"/>
              <c:yMode val="edge"/>
              <c:x val="1.3722455149629737E-2"/>
              <c:y val="0.2876788153642489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86788640"/>
        <c:crosses val="autoZero"/>
        <c:crossBetween val="midCat"/>
        <c:minorUnit val="5.000000000000001E-2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1285814801514671"/>
          <c:y val="0.4541410300873891"/>
          <c:w val="0.29667095839938812"/>
          <c:h val="0.14174512851472684"/>
        </c:manualLayout>
      </c:layout>
      <c:overlay val="0"/>
      <c:spPr>
        <a:solidFill>
          <a:schemeClr val="bg1">
            <a:lumMod val="95000"/>
          </a:schemeClr>
        </a:solidFill>
        <a:ln w="285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43681664374824"/>
          <c:y val="5.7319949724792499E-2"/>
          <c:w val="0.82572341972270147"/>
          <c:h val="0.79760453019232858"/>
        </c:manualLayout>
      </c:layout>
      <c:scatterChart>
        <c:scatterStyle val="smoothMarker"/>
        <c:varyColors val="0"/>
        <c:ser>
          <c:idx val="0"/>
          <c:order val="0"/>
          <c:tx>
            <c:v>Equilibrium Curve</c:v>
          </c:tx>
          <c:spPr>
            <a:ln w="28575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VLE!$A$5:$A$105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VLE!$B$5:$B$105</c:f>
              <c:numCache>
                <c:formatCode>0.000</c:formatCode>
                <c:ptCount val="101"/>
                <c:pt idx="0">
                  <c:v>0</c:v>
                </c:pt>
                <c:pt idx="1">
                  <c:v>0.11123682210949863</c:v>
                </c:pt>
                <c:pt idx="2">
                  <c:v>0.1902167586069709</c:v>
                </c:pt>
                <c:pt idx="3">
                  <c:v>0.24912139581763981</c:v>
                </c:pt>
                <c:pt idx="4">
                  <c:v>0.29471985541870799</c:v>
                </c:pt>
                <c:pt idx="5">
                  <c:v>0.33106756982985003</c:v>
                </c:pt>
                <c:pt idx="6">
                  <c:v>0.36073890905932487</c:v>
                </c:pt>
                <c:pt idx="7">
                  <c:v>0.38544484805856216</c:v>
                </c:pt>
                <c:pt idx="8">
                  <c:v>0.40636578469588225</c:v>
                </c:pt>
                <c:pt idx="9">
                  <c:v>0.42434167652965743</c:v>
                </c:pt>
                <c:pt idx="10">
                  <c:v>0.43998602881273369</c:v>
                </c:pt>
                <c:pt idx="11">
                  <c:v>0.45375705029291041</c:v>
                </c:pt>
                <c:pt idx="12">
                  <c:v>0.4660036265454196</c:v>
                </c:pt>
                <c:pt idx="13">
                  <c:v>0.47699591699217009</c:v>
                </c:pt>
                <c:pt idx="14">
                  <c:v>0.48694625101674871</c:v>
                </c:pt>
                <c:pt idx="15">
                  <c:v>0.49602372635755104</c:v>
                </c:pt>
                <c:pt idx="16">
                  <c:v>0.50436461480649164</c:v>
                </c:pt>
                <c:pt idx="17">
                  <c:v>0.51207991349198145</c:v>
                </c:pt>
                <c:pt idx="18">
                  <c:v>0.51926091360101456</c:v>
                </c:pt>
                <c:pt idx="19">
                  <c:v>0.52598336710255267</c:v>
                </c:pt>
                <c:pt idx="20">
                  <c:v>0.53231064576830567</c:v>
                </c:pt>
                <c:pt idx="21">
                  <c:v>0.53829616511254075</c:v>
                </c:pt>
                <c:pt idx="22">
                  <c:v>0.54398526483796905</c:v>
                </c:pt>
                <c:pt idx="23">
                  <c:v>0.54941668244522601</c:v>
                </c:pt>
                <c:pt idx="24">
                  <c:v>0.55462371882272232</c:v>
                </c:pt>
                <c:pt idx="25">
                  <c:v>0.55963516817544923</c:v>
                </c:pt>
                <c:pt idx="26">
                  <c:v>0.56447606589653221</c:v>
                </c:pt>
                <c:pt idx="27">
                  <c:v>0.56916829452170259</c:v>
                </c:pt>
                <c:pt idx="28">
                  <c:v>0.5737310781272712</c:v>
                </c:pt>
                <c:pt idx="29">
                  <c:v>0.57818138835049659</c:v>
                </c:pt>
                <c:pt idx="30">
                  <c:v>0.58253427988322914</c:v>
                </c:pt>
                <c:pt idx="31">
                  <c:v>0.5868031692991168</c:v>
                </c:pt>
                <c:pt idx="32">
                  <c:v>0.59100006805888194</c:v>
                </c:pt>
                <c:pt idx="33">
                  <c:v>0.59513577823992314</c:v>
                </c:pt>
                <c:pt idx="34">
                  <c:v>0.59922005777122322</c:v>
                </c:pt>
                <c:pt idx="35">
                  <c:v>0.60326176058847369</c:v>
                </c:pt>
                <c:pt idx="36">
                  <c:v>0.60726895605979336</c:v>
                </c:pt>
                <c:pt idx="37">
                  <c:v>0.6112490311973654</c:v>
                </c:pt>
                <c:pt idx="38">
                  <c:v>0.61520877851106448</c:v>
                </c:pt>
                <c:pt idx="39">
                  <c:v>0.61915447183675409</c:v>
                </c:pt>
                <c:pt idx="40">
                  <c:v>0.62309193205387314</c:v>
                </c:pt>
                <c:pt idx="41">
                  <c:v>0.62702658427134383</c:v>
                </c:pt>
                <c:pt idx="42">
                  <c:v>0.63096350779004673</c:v>
                </c:pt>
                <c:pt idx="43">
                  <c:v>0.63490747993055952</c:v>
                </c:pt>
                <c:pt idx="44">
                  <c:v>0.63886301463599238</c:v>
                </c:pt>
                <c:pt idx="45">
                  <c:v>0.64283439661350605</c:v>
                </c:pt>
                <c:pt idx="46">
                  <c:v>0.6468257116578946</c:v>
                </c:pt>
                <c:pt idx="47">
                  <c:v>0.65084087370159305</c:v>
                </c:pt>
                <c:pt idx="48">
                  <c:v>0.65488364905341134</c:v>
                </c:pt>
                <c:pt idx="49">
                  <c:v>0.6589576782202955</c:v>
                </c:pt>
                <c:pt idx="50">
                  <c:v>0.66306649564960374</c:v>
                </c:pt>
                <c:pt idx="51">
                  <c:v>0.66721354768211738</c:v>
                </c:pt>
                <c:pt idx="52">
                  <c:v>0.67140220896624114</c:v>
                </c:pt>
                <c:pt idx="53">
                  <c:v>0.6756357975505729</c:v>
                </c:pt>
                <c:pt idx="54">
                  <c:v>0.67991758884401099</c:v>
                </c:pt>
                <c:pt idx="55">
                  <c:v>0.68425082860896769</c:v>
                </c:pt>
                <c:pt idx="56">
                  <c:v>0.68863874513334544</c:v>
                </c:pt>
                <c:pt idx="57">
                  <c:v>0.69308456071017543</c:v>
                </c:pt>
                <c:pt idx="58">
                  <c:v>0.69759150253967972</c:v>
                </c:pt>
                <c:pt idx="59">
                  <c:v>0.70216281315658879</c:v>
                </c:pt>
                <c:pt idx="60">
                  <c:v>0.70680176047559606</c:v>
                </c:pt>
                <c:pt idx="61">
                  <c:v>0.71151164753943785</c:v>
                </c:pt>
                <c:pt idx="62">
                  <c:v>0.71629582202858588</c:v>
                </c:pt>
                <c:pt idx="63">
                  <c:v>0.72115768573507144</c:v>
                </c:pt>
                <c:pt idx="64">
                  <c:v>0.72610070367560275</c:v>
                </c:pt>
                <c:pt idx="65">
                  <c:v>0.73112841356151759</c:v>
                </c:pt>
                <c:pt idx="66">
                  <c:v>0.73624443503245263</c:v>
                </c:pt>
                <c:pt idx="67">
                  <c:v>0.74145247910519663</c:v>
                </c:pt>
                <c:pt idx="68">
                  <c:v>0.74675635776451987</c:v>
                </c:pt>
                <c:pt idx="69">
                  <c:v>0.7521599937718213</c:v>
                </c:pt>
                <c:pt idx="70">
                  <c:v>0.75766743074876497</c:v>
                </c:pt>
                <c:pt idx="71">
                  <c:v>0.76328284359374809</c:v>
                </c:pt>
                <c:pt idx="72">
                  <c:v>0.76901054929037316</c:v>
                </c:pt>
                <c:pt idx="73">
                  <c:v>0.7748550181689301</c:v>
                </c:pt>
                <c:pt idx="74">
                  <c:v>0.7808208856844725</c:v>
                </c:pt>
                <c:pt idx="75">
                  <c:v>0.7869129647781804</c:v>
                </c:pt>
                <c:pt idx="76">
                  <c:v>0.79313625889246953</c:v>
                </c:pt>
                <c:pt idx="77">
                  <c:v>0.79949597571490816</c:v>
                </c:pt>
                <c:pt idx="78">
                  <c:v>0.80599754173115745</c:v>
                </c:pt>
                <c:pt idx="79">
                  <c:v>0.81264661767327806</c:v>
                </c:pt>
                <c:pt idx="80">
                  <c:v>0.81944911495669248</c:v>
                </c:pt>
                <c:pt idx="81">
                  <c:v>0.8264112132069884</c:v>
                </c:pt>
                <c:pt idx="82">
                  <c:v>0.83353937898679575</c:v>
                </c:pt>
                <c:pt idx="83">
                  <c:v>0.84084038584312337</c:v>
                </c:pt>
                <c:pt idx="84">
                  <c:v>0.84832133580712865</c:v>
                </c:pt>
                <c:pt idx="85">
                  <c:v>0.85598968249130569</c:v>
                </c:pt>
                <c:pt idx="86">
                  <c:v>0.86385325594380802</c:v>
                </c:pt>
                <c:pt idx="87">
                  <c:v>0.87192028943633026</c:v>
                </c:pt>
                <c:pt idx="88">
                  <c:v>0.88019944838071595</c:v>
                </c:pt>
                <c:pt idx="89">
                  <c:v>0.88869986159082037</c:v>
                </c:pt>
                <c:pt idx="90">
                  <c:v>0.8974311551302242</c:v>
                </c:pt>
                <c:pt idx="91">
                  <c:v>0.90640348901376466</c:v>
                </c:pt>
                <c:pt idx="92">
                  <c:v>0.91562759706179164</c:v>
                </c:pt>
                <c:pt idx="93">
                  <c:v>0.92511483024138219</c:v>
                </c:pt>
                <c:pt idx="94">
                  <c:v>0.93487720386884487</c:v>
                </c:pt>
                <c:pt idx="95">
                  <c:v>0.94492744909355841</c:v>
                </c:pt>
                <c:pt idx="96">
                  <c:v>0.95527906913548521</c:v>
                </c:pt>
                <c:pt idx="97">
                  <c:v>0.96594640080850769</c:v>
                </c:pt>
                <c:pt idx="98">
                  <c:v>0.97694468193024708</c:v>
                </c:pt>
                <c:pt idx="99">
                  <c:v>0.98829012529786342</c:v>
                </c:pt>
                <c:pt idx="100">
                  <c:v>1.0000000000000011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2D2-4047-B34D-C6C7711FAF12}"/>
            </c:ext>
          </c:extLst>
        </c:ser>
        <c:ser>
          <c:idx val="1"/>
          <c:order val="1"/>
          <c:tx>
            <c:v>45 Degree Line</c:v>
          </c:tx>
          <c:spPr>
            <a:ln w="28575">
              <a:solidFill>
                <a:srgbClr val="000000"/>
              </a:solidFill>
              <a:prstDash val="dash"/>
            </a:ln>
          </c:spPr>
          <c:marker>
            <c:symbol val="none"/>
          </c:marker>
          <c:xVal>
            <c:numRef>
              <c:f>Lewis!$B$46:$B$47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Lewis!$C$46:$C$47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32D2-4047-B34D-C6C7711FAF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7757440"/>
        <c:axId val="287758000"/>
      </c:scatterChart>
      <c:valAx>
        <c:axId val="287757440"/>
        <c:scaling>
          <c:orientation val="minMax"/>
          <c:max val="0.9"/>
          <c:min val="0.70000000000000007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800"/>
                  <a:t>x (mol fraction)</a:t>
                </a:r>
              </a:p>
            </c:rich>
          </c:tx>
          <c:layout>
            <c:manualLayout>
              <c:xMode val="edge"/>
              <c:yMode val="edge"/>
              <c:x val="0.38854935614295577"/>
              <c:y val="0.9348140364836807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87758000"/>
        <c:crosses val="autoZero"/>
        <c:crossBetween val="midCat"/>
        <c:majorUnit val="5.000000000000001E-2"/>
      </c:valAx>
      <c:valAx>
        <c:axId val="287758000"/>
        <c:scaling>
          <c:orientation val="minMax"/>
          <c:max val="0.9"/>
          <c:min val="0.70000000000000007"/>
        </c:scaling>
        <c:delete val="0"/>
        <c:axPos val="l"/>
        <c:majorGridlines>
          <c:spPr>
            <a:ln w="6350">
              <a:solidFill>
                <a:srgbClr val="000000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800"/>
                  <a:t>y (mol fraction)</a:t>
                </a:r>
              </a:p>
            </c:rich>
          </c:tx>
          <c:layout>
            <c:manualLayout>
              <c:xMode val="edge"/>
              <c:yMode val="edge"/>
              <c:x val="1.3722455149629737E-2"/>
              <c:y val="0.2876788153642489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87757440"/>
        <c:crosses val="autoZero"/>
        <c:crossBetween val="midCat"/>
        <c:majorUnit val="5.000000000000001E-2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1285814801514671"/>
          <c:y val="0.4541410300873891"/>
          <c:w val="0.29667095839938812"/>
          <c:h val="0.14174512851472684"/>
        </c:manualLayout>
      </c:layout>
      <c:overlay val="0"/>
      <c:spPr>
        <a:solidFill>
          <a:schemeClr val="bg1">
            <a:lumMod val="95000"/>
          </a:schemeClr>
        </a:solidFill>
        <a:ln w="285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"/>
  <sheetViews>
    <sheetView workbookViewId="0"/>
  </sheetViews>
  <pageMargins left="0.75" right="0.75" top="1" bottom="1" header="0.5" footer="0.5"/>
  <pageSetup orientation="landscape" horizontalDpi="4294967292" verticalDpi="4294967292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2"/>
  <sheetViews>
    <sheetView zoomScale="80" workbookViewId="0"/>
  </sheetViews>
  <pageMargins left="0.75" right="0.75" top="1" bottom="1" header="0.5" footer="0.5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3"/>
  <sheetViews>
    <sheetView zoomScale="80" workbookViewId="0"/>
  </sheetViews>
  <pageMargins left="0.75" right="0.75" top="1" bottom="1" header="0.5" footer="0.5"/>
  <headerFooter alignWithMargins="0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4"/>
  <sheetViews>
    <sheetView zoomScale="80" workbookViewId="0"/>
  </sheetViews>
  <pageMargins left="0.75" right="0.75" top="1" bottom="1" header="0.5" footer="0.5"/>
  <headerFooter alignWithMargins="0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5"/>
  <sheetViews>
    <sheetView workbookViewId="0"/>
  </sheetViews>
  <pageMargins left="0.75" right="0.75" top="1" bottom="1" header="0.5" footer="0.5"/>
  <pageSetup orientation="landscape" horizontalDpi="4294967292" verticalDpi="4294967292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6"/>
  <sheetViews>
    <sheetView workbookViewId="0"/>
  </sheetViews>
  <pageMargins left="0.75" right="0.75" top="1" bottom="1" header="0.5" footer="0.5"/>
  <pageSetup orientation="landscape" horizontalDpi="4294967292" verticalDpi="4294967292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5726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2933" cy="62907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0.22016</cdr:x>
      <cdr:y>0.54812</cdr:y>
    </cdr:from>
    <cdr:to>
      <cdr:x>0.52507</cdr:x>
      <cdr:y>0.66168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05000" y="3448050"/>
          <a:ext cx="2638425" cy="71437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28575">
          <a:solidFill>
            <a:schemeClr val="bg1">
              <a:lumMod val="50000"/>
            </a:schemeClr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/>
            <a:t>Dashed lines from Lewis</a:t>
          </a:r>
        </a:p>
        <a:p xmlns:a="http://schemas.openxmlformats.org/drawingml/2006/main">
          <a:r>
            <a:rPr lang="en-US" sz="1800"/>
            <a:t>Solid lines</a:t>
          </a:r>
          <a:r>
            <a:rPr lang="en-US" sz="1800" baseline="0"/>
            <a:t> from ChemCAD</a:t>
          </a:r>
          <a:endParaRPr lang="en-US" sz="18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52933" cy="62907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0.25734</cdr:x>
      <cdr:y>0.44549</cdr:y>
    </cdr:from>
    <cdr:to>
      <cdr:x>0.56226</cdr:x>
      <cdr:y>0.55905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26733" y="2802466"/>
          <a:ext cx="2638425" cy="71437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28575">
          <a:solidFill>
            <a:schemeClr val="bg1">
              <a:lumMod val="50000"/>
            </a:schemeClr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/>
            <a:t>Dashed lines from Lewis</a:t>
          </a:r>
        </a:p>
        <a:p xmlns:a="http://schemas.openxmlformats.org/drawingml/2006/main">
          <a:r>
            <a:rPr lang="en-US" sz="1800"/>
            <a:t>Solid lines</a:t>
          </a:r>
          <a:r>
            <a:rPr lang="en-US" sz="1800" baseline="0"/>
            <a:t> from ChemCAD</a:t>
          </a:r>
          <a:endParaRPr lang="en-US" sz="18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52933" cy="62907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0.29648</cdr:x>
      <cdr:y>0.59085</cdr:y>
    </cdr:from>
    <cdr:to>
      <cdr:x>0.60139</cdr:x>
      <cdr:y>0.70441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5400" y="3716866"/>
          <a:ext cx="2638425" cy="71437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28575">
          <a:solidFill>
            <a:schemeClr val="bg1">
              <a:lumMod val="50000"/>
            </a:schemeClr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/>
            <a:t>Dashed lines from Lewis</a:t>
          </a:r>
        </a:p>
        <a:p xmlns:a="http://schemas.openxmlformats.org/drawingml/2006/main">
          <a:r>
            <a:rPr lang="en-US" sz="1800"/>
            <a:t>Solid lines</a:t>
          </a:r>
          <a:r>
            <a:rPr lang="en-US" sz="1800" baseline="0"/>
            <a:t> from ChemCAD</a:t>
          </a:r>
          <a:endParaRPr lang="en-US" sz="1800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5726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55726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Z160"/>
  <sheetViews>
    <sheetView tabSelected="1" zoomScale="50" zoomScaleNormal="50" workbookViewId="0">
      <selection activeCell="M44" sqref="M44"/>
    </sheetView>
  </sheetViews>
  <sheetFormatPr defaultColWidth="11" defaultRowHeight="12.6" x14ac:dyDescent="0.2"/>
  <cols>
    <col min="1" max="6" width="16.6328125" customWidth="1"/>
    <col min="7" max="7" width="14.6328125" customWidth="1"/>
    <col min="8" max="8" width="16.7265625" customWidth="1"/>
    <col min="9" max="9" width="14.6328125" customWidth="1"/>
    <col min="10" max="10" width="16.453125" customWidth="1"/>
    <col min="11" max="14" width="14.6328125" customWidth="1"/>
    <col min="15" max="27" width="16.6328125" customWidth="1"/>
  </cols>
  <sheetData>
    <row r="1" spans="1:25" ht="24.9" customHeight="1" x14ac:dyDescent="0.5">
      <c r="A1" s="7" t="s">
        <v>82</v>
      </c>
      <c r="B1" s="3"/>
      <c r="C1" s="3"/>
      <c r="D1" s="5"/>
      <c r="E1" s="4"/>
      <c r="F1" s="3"/>
      <c r="J1" s="3"/>
      <c r="K1" s="3"/>
      <c r="L1" s="3"/>
      <c r="M1" s="3"/>
      <c r="N1" s="3"/>
    </row>
    <row r="2" spans="1:25" ht="24.9" customHeight="1" thickBot="1" x14ac:dyDescent="0.45">
      <c r="A2" s="14"/>
      <c r="B2" s="14"/>
      <c r="C2" s="14"/>
      <c r="D2" s="15"/>
      <c r="E2" s="16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25" ht="24.9" customHeight="1" thickTop="1" thickBot="1" x14ac:dyDescent="0.6">
      <c r="A3" s="17" t="s">
        <v>83</v>
      </c>
      <c r="B3" s="77">
        <v>3</v>
      </c>
      <c r="C3" s="14"/>
      <c r="D3" s="8" t="s">
        <v>33</v>
      </c>
      <c r="E3" s="9"/>
      <c r="F3" s="10"/>
      <c r="G3" s="14"/>
      <c r="H3" s="157" t="s">
        <v>88</v>
      </c>
      <c r="I3" s="158">
        <f>+G7/E7</f>
        <v>2.5217391304347827</v>
      </c>
      <c r="J3" s="14"/>
      <c r="K3" s="14"/>
      <c r="L3" s="14"/>
      <c r="M3" s="14"/>
      <c r="N3" s="14"/>
      <c r="O3" s="14"/>
    </row>
    <row r="4" spans="1:25" ht="24.9" customHeight="1" thickTop="1" thickBot="1" x14ac:dyDescent="0.45">
      <c r="A4" s="18" t="s">
        <v>12</v>
      </c>
      <c r="B4" s="19">
        <v>760</v>
      </c>
      <c r="C4" s="14"/>
      <c r="D4" s="11" t="s">
        <v>34</v>
      </c>
      <c r="E4" s="12"/>
      <c r="F4" s="13"/>
      <c r="G4" s="14"/>
      <c r="H4" s="14"/>
      <c r="I4" s="14"/>
      <c r="J4" s="14"/>
      <c r="K4" s="14"/>
      <c r="L4" s="14"/>
      <c r="M4" s="14"/>
      <c r="N4" s="14"/>
      <c r="O4" s="14"/>
    </row>
    <row r="5" spans="1:25" ht="24.9" customHeight="1" thickTop="1" thickBot="1" x14ac:dyDescent="0.4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25" ht="24.9" customHeight="1" thickTop="1" thickBot="1" x14ac:dyDescent="0.6">
      <c r="A6" s="20" t="s">
        <v>1</v>
      </c>
      <c r="B6" s="21" t="s">
        <v>35</v>
      </c>
      <c r="C6" s="21" t="s">
        <v>36</v>
      </c>
      <c r="D6" s="21" t="s">
        <v>37</v>
      </c>
      <c r="E6" s="21" t="s">
        <v>38</v>
      </c>
      <c r="F6" s="21" t="s">
        <v>55</v>
      </c>
      <c r="G6" s="21" t="s">
        <v>39</v>
      </c>
      <c r="H6" s="21" t="s">
        <v>40</v>
      </c>
      <c r="I6" s="21" t="s">
        <v>41</v>
      </c>
      <c r="J6" s="21" t="s">
        <v>42</v>
      </c>
      <c r="K6" s="21" t="s">
        <v>56</v>
      </c>
      <c r="L6" s="21" t="s">
        <v>72</v>
      </c>
      <c r="M6" s="21" t="s">
        <v>73</v>
      </c>
      <c r="N6" s="21" t="s">
        <v>74</v>
      </c>
      <c r="O6" s="21" t="s">
        <v>57</v>
      </c>
      <c r="P6" s="21" t="s">
        <v>58</v>
      </c>
      <c r="Q6" s="21" t="s">
        <v>28</v>
      </c>
      <c r="R6" s="124"/>
      <c r="S6" s="39"/>
      <c r="T6" s="39"/>
      <c r="U6" s="39"/>
      <c r="V6" s="39"/>
      <c r="W6" s="39"/>
      <c r="X6" s="39"/>
      <c r="Y6" s="39"/>
    </row>
    <row r="7" spans="1:25" ht="24.9" customHeight="1" thickTop="1" thickBot="1" x14ac:dyDescent="0.45">
      <c r="A7" s="22" t="s">
        <v>10</v>
      </c>
      <c r="B7" s="23"/>
      <c r="C7" s="23"/>
      <c r="D7" s="23"/>
      <c r="E7" s="24">
        <v>46</v>
      </c>
      <c r="F7" s="25">
        <v>0.82257669510085185</v>
      </c>
      <c r="G7" s="99">
        <f t="shared" ref="G7:G13" si="0">+G8+I8-B8-I9</f>
        <v>116</v>
      </c>
      <c r="H7" s="26">
        <f>+J8</f>
        <v>0.82353707627179762</v>
      </c>
      <c r="I7" s="23"/>
      <c r="J7" s="23"/>
      <c r="K7" s="27">
        <v>78.075606415642923</v>
      </c>
      <c r="L7" s="26">
        <f t="shared" ref="L7:L18" si="1">+$P$24/(H7+(1-H7)*$P$24)-$P$25/((1-H7)+H7*$P$25)</f>
        <v>-0.728523098742757</v>
      </c>
      <c r="M7" s="26">
        <f t="shared" ref="M7:M18" si="2">+EXP(-LN(H7+$P$24*(1-H7))+(1-H7)*L7)</f>
        <v>1.0238624154183242</v>
      </c>
      <c r="N7" s="26">
        <f t="shared" ref="N7:N18" si="3">+EXP(-LN((1-H7)+$P$25*H7)-H7*L7)</f>
        <v>2.1482139705909922</v>
      </c>
      <c r="O7" s="26">
        <f>M7*10^($B$24-$C$24/($D$24+K7))/$B$4</f>
        <v>1.014879559167057</v>
      </c>
      <c r="P7" s="26">
        <f>N7*10^($B$25-$C$25/($D$25+K7))/$B$4</f>
        <v>0.92844021098910201</v>
      </c>
      <c r="Q7" s="98">
        <f>+H7*O7+(1-H7)*P7-1</f>
        <v>-3.7378093758499986E-4</v>
      </c>
      <c r="R7" s="125"/>
      <c r="S7" s="101"/>
      <c r="T7" s="120"/>
      <c r="U7" s="120"/>
      <c r="V7" s="120"/>
      <c r="W7" s="100"/>
      <c r="X7" s="121"/>
      <c r="Y7" s="100"/>
    </row>
    <row r="8" spans="1:25" ht="24.9" customHeight="1" thickTop="1" x14ac:dyDescent="0.4">
      <c r="A8" s="22">
        <v>1</v>
      </c>
      <c r="B8" s="28"/>
      <c r="C8" s="29"/>
      <c r="D8" s="30">
        <f>+B8*C8</f>
        <v>0</v>
      </c>
      <c r="E8" s="23"/>
      <c r="F8" s="23"/>
      <c r="G8" s="99">
        <f t="shared" si="0"/>
        <v>116</v>
      </c>
      <c r="H8" s="26">
        <f t="shared" ref="H8:H13" si="4">+(G9*H9+I9*J9-B9*C9-I10*J10)/G8</f>
        <v>0.80613908865985062</v>
      </c>
      <c r="I8" s="99">
        <f t="shared" ref="I8:I16" si="5">+I9</f>
        <v>162</v>
      </c>
      <c r="J8" s="26">
        <f t="shared" ref="J8:J16" si="6">+H8*O8</f>
        <v>0.82353707627179762</v>
      </c>
      <c r="K8" s="132">
        <v>78.112888039711947</v>
      </c>
      <c r="L8" s="26">
        <f t="shared" si="1"/>
        <v>-0.7210612053123282</v>
      </c>
      <c r="M8" s="26">
        <f t="shared" si="2"/>
        <v>1.0291030554167204</v>
      </c>
      <c r="N8" s="26">
        <f t="shared" si="3"/>
        <v>2.1004930594665518</v>
      </c>
      <c r="O8" s="26">
        <f>M8*10^($B$24-$C$24/($D$24+K8))/$B$4</f>
        <v>1.0215818682615552</v>
      </c>
      <c r="P8" s="26">
        <f>N8*10^($B$25-$C$25/($D$25+K8))/$B$4</f>
        <v>0.9092042407652976</v>
      </c>
      <c r="Q8" s="98">
        <f t="shared" ref="Q8:Q18" si="7">+H8*O8+(1-H8)*P8-1</f>
        <v>-2.0376101911323552E-4</v>
      </c>
      <c r="R8" s="125"/>
      <c r="S8" s="101"/>
      <c r="T8" s="101"/>
      <c r="U8" s="101"/>
      <c r="V8" s="101"/>
      <c r="W8" s="100"/>
      <c r="X8" s="100"/>
      <c r="Y8" s="102"/>
    </row>
    <row r="9" spans="1:25" ht="24.9" customHeight="1" x14ac:dyDescent="0.4">
      <c r="A9" s="22">
        <v>2</v>
      </c>
      <c r="B9" s="31"/>
      <c r="C9" s="32"/>
      <c r="D9" s="33">
        <f t="shared" ref="D9:D17" si="8">+B9*C9</f>
        <v>0</v>
      </c>
      <c r="E9" s="23"/>
      <c r="F9" s="23"/>
      <c r="G9" s="99">
        <f t="shared" si="0"/>
        <v>116</v>
      </c>
      <c r="H9" s="26">
        <f t="shared" si="4"/>
        <v>0.78811417017301</v>
      </c>
      <c r="I9" s="99">
        <f t="shared" si="5"/>
        <v>162</v>
      </c>
      <c r="J9" s="26">
        <f t="shared" si="6"/>
        <v>0.81080655715544381</v>
      </c>
      <c r="K9" s="132">
        <v>78.142230969375049</v>
      </c>
      <c r="L9" s="26">
        <f t="shared" si="1"/>
        <v>-0.71322343315518177</v>
      </c>
      <c r="M9" s="26">
        <f t="shared" si="2"/>
        <v>1.0351638417462472</v>
      </c>
      <c r="N9" s="26">
        <f t="shared" si="3"/>
        <v>2.0525900100130285</v>
      </c>
      <c r="O9" s="26">
        <f>M9*10^($B$24-$C$24/($D$24+K9))/$B$4</f>
        <v>1.0287932736667484</v>
      </c>
      <c r="P9" s="26">
        <f>N9*10^($B$25-$C$25/($D$25+K9))/$B$4</f>
        <v>0.88953849691400189</v>
      </c>
      <c r="Q9" s="98">
        <f t="shared" si="7"/>
        <v>-7.1284026287954383E-4</v>
      </c>
      <c r="R9" s="125"/>
      <c r="S9" s="101"/>
      <c r="T9" s="101"/>
      <c r="U9" s="101"/>
      <c r="V9" s="101"/>
      <c r="W9" s="100"/>
      <c r="X9" s="100"/>
      <c r="Y9" s="102"/>
    </row>
    <row r="10" spans="1:25" ht="24.9" customHeight="1" x14ac:dyDescent="0.4">
      <c r="A10" s="22">
        <v>3</v>
      </c>
      <c r="B10" s="31"/>
      <c r="C10" s="32"/>
      <c r="D10" s="33">
        <f>+B10*C10</f>
        <v>0</v>
      </c>
      <c r="E10" s="23"/>
      <c r="F10" s="23"/>
      <c r="G10" s="99">
        <f t="shared" si="0"/>
        <v>116</v>
      </c>
      <c r="H10" s="26">
        <f t="shared" si="4"/>
        <v>0.76772614525780758</v>
      </c>
      <c r="I10" s="99">
        <f t="shared" si="5"/>
        <v>162</v>
      </c>
      <c r="J10" s="26">
        <f t="shared" si="6"/>
        <v>0.79789982539943427</v>
      </c>
      <c r="K10" s="132">
        <v>78.212559622474998</v>
      </c>
      <c r="L10" s="26">
        <f t="shared" si="1"/>
        <v>-0.70421733369694162</v>
      </c>
      <c r="M10" s="26">
        <f t="shared" si="2"/>
        <v>1.0428304954042307</v>
      </c>
      <c r="N10" s="26">
        <f t="shared" si="3"/>
        <v>2.0002234768461902</v>
      </c>
      <c r="O10" s="26">
        <f>M10*10^($B$24-$C$24/($D$24+K10))/$B$4</f>
        <v>1.0393026606271096</v>
      </c>
      <c r="P10" s="26">
        <f>N10*10^($B$25-$C$25/($D$25+K10))/$B$4</f>
        <v>0.86934582846452013</v>
      </c>
      <c r="Q10" s="98">
        <f t="shared" si="7"/>
        <v>-1.7386791906681687E-4</v>
      </c>
      <c r="R10" s="125"/>
      <c r="S10" s="101"/>
      <c r="T10" s="101"/>
      <c r="U10" s="101"/>
      <c r="V10" s="101"/>
      <c r="W10" s="100"/>
      <c r="X10" s="100"/>
      <c r="Y10" s="102"/>
    </row>
    <row r="11" spans="1:25" ht="24.9" customHeight="1" x14ac:dyDescent="0.4">
      <c r="A11" s="22">
        <v>4</v>
      </c>
      <c r="B11" s="31"/>
      <c r="C11" s="32"/>
      <c r="D11" s="33">
        <f t="shared" si="8"/>
        <v>0</v>
      </c>
      <c r="E11" s="23"/>
      <c r="F11" s="23"/>
      <c r="G11" s="99">
        <f t="shared" si="0"/>
        <v>116</v>
      </c>
      <c r="H11" s="26">
        <f t="shared" si="4"/>
        <v>0.74520327974814571</v>
      </c>
      <c r="I11" s="99">
        <f t="shared" si="5"/>
        <v>162</v>
      </c>
      <c r="J11" s="26">
        <f t="shared" si="6"/>
        <v>0.78330099274410425</v>
      </c>
      <c r="K11" s="132">
        <v>78.268571311706182</v>
      </c>
      <c r="L11" s="26">
        <f t="shared" si="1"/>
        <v>-0.69408065383410389</v>
      </c>
      <c r="M11" s="26">
        <f t="shared" si="2"/>
        <v>1.0523564989320013</v>
      </c>
      <c r="N11" s="26">
        <f t="shared" si="3"/>
        <v>1.9445270191846915</v>
      </c>
      <c r="O11" s="26">
        <f t="shared" ref="O11:O14" si="9">M11*10^($B$24-$C$24/($D$24+K11))/$B$4</f>
        <v>1.0511239201856899</v>
      </c>
      <c r="P11" s="26">
        <f t="shared" ref="P11:P14" si="10">N11*10^($B$25-$C$25/($D$25+K11))/$B$4</f>
        <v>0.84707988297301606</v>
      </c>
      <c r="Q11" s="98">
        <f t="shared" si="7"/>
        <v>-8.6583128304673629E-4</v>
      </c>
      <c r="R11" s="125"/>
      <c r="S11" s="101"/>
      <c r="T11" s="101"/>
      <c r="U11" s="101"/>
      <c r="V11" s="101"/>
      <c r="W11" s="100"/>
      <c r="X11" s="100"/>
      <c r="Y11" s="102"/>
    </row>
    <row r="12" spans="1:25" ht="24.9" customHeight="1" x14ac:dyDescent="0.4">
      <c r="A12" s="22">
        <v>5</v>
      </c>
      <c r="B12" s="31"/>
      <c r="C12" s="32"/>
      <c r="D12" s="33">
        <f>+B12*C12</f>
        <v>0</v>
      </c>
      <c r="E12" s="23"/>
      <c r="F12" s="23"/>
      <c r="G12" s="99">
        <f t="shared" si="0"/>
        <v>116</v>
      </c>
      <c r="H12" s="26">
        <f t="shared" si="4"/>
        <v>0.7168152409488161</v>
      </c>
      <c r="I12" s="99">
        <f t="shared" si="5"/>
        <v>162</v>
      </c>
      <c r="J12" s="26">
        <f t="shared" si="6"/>
        <v>0.76717350879891433</v>
      </c>
      <c r="K12" s="132">
        <v>78.397617375780683</v>
      </c>
      <c r="L12" s="26">
        <f t="shared" si="1"/>
        <v>-0.68099752677405023</v>
      </c>
      <c r="M12" s="26">
        <f t="shared" si="2"/>
        <v>1.066052688812428</v>
      </c>
      <c r="N12" s="26">
        <f t="shared" si="3"/>
        <v>1.8774006135514112</v>
      </c>
      <c r="O12" s="26">
        <f t="shared" si="9"/>
        <v>1.0702527861760323</v>
      </c>
      <c r="P12" s="26">
        <f t="shared" si="10"/>
        <v>0.82216960396718475</v>
      </c>
      <c r="Q12" s="98">
        <f t="shared" si="7"/>
        <v>-5.9000243113338513E-7</v>
      </c>
      <c r="R12" s="125"/>
      <c r="S12" s="101"/>
      <c r="T12" s="101"/>
      <c r="U12" s="101"/>
      <c r="V12" s="101"/>
      <c r="W12" s="100"/>
      <c r="X12" s="100"/>
      <c r="Y12" s="102"/>
    </row>
    <row r="13" spans="1:25" ht="24.9" customHeight="1" x14ac:dyDescent="0.4">
      <c r="A13" s="22">
        <v>6</v>
      </c>
      <c r="B13" s="31"/>
      <c r="C13" s="32"/>
      <c r="D13" s="33">
        <f t="shared" si="8"/>
        <v>0</v>
      </c>
      <c r="E13" s="23"/>
      <c r="F13" s="23"/>
      <c r="G13" s="99">
        <f t="shared" si="0"/>
        <v>116</v>
      </c>
      <c r="H13" s="26">
        <f t="shared" si="4"/>
        <v>0.68152571757122993</v>
      </c>
      <c r="I13" s="99">
        <f t="shared" si="5"/>
        <v>162</v>
      </c>
      <c r="J13" s="26">
        <f t="shared" si="6"/>
        <v>0.74684627114013502</v>
      </c>
      <c r="K13" s="132">
        <v>78.527770698740241</v>
      </c>
      <c r="L13" s="26">
        <f t="shared" si="1"/>
        <v>-0.66420192191032812</v>
      </c>
      <c r="M13" s="26">
        <f t="shared" si="2"/>
        <v>1.0859441441587143</v>
      </c>
      <c r="N13" s="26">
        <f t="shared" si="3"/>
        <v>1.7984779707897698</v>
      </c>
      <c r="O13" s="26">
        <f t="shared" si="9"/>
        <v>1.0958445908713315</v>
      </c>
      <c r="P13" s="26">
        <f t="shared" si="10"/>
        <v>0.79181073698622617</v>
      </c>
      <c r="Q13" s="98">
        <f t="shared" si="7"/>
        <v>-9.8237257878097672E-4</v>
      </c>
      <c r="R13" s="125"/>
      <c r="S13" s="101"/>
      <c r="T13" s="101"/>
      <c r="U13" s="101"/>
      <c r="V13" s="101"/>
      <c r="W13" s="100"/>
      <c r="X13" s="100"/>
      <c r="Y13" s="102"/>
    </row>
    <row r="14" spans="1:25" ht="24.9" customHeight="1" x14ac:dyDescent="0.4">
      <c r="A14" s="22">
        <v>7</v>
      </c>
      <c r="B14" s="31"/>
      <c r="C14" s="32"/>
      <c r="D14" s="33">
        <f t="shared" si="8"/>
        <v>0</v>
      </c>
      <c r="E14" s="23"/>
      <c r="F14" s="23"/>
      <c r="G14" s="99">
        <f>+G15+I15-B15-I16</f>
        <v>116</v>
      </c>
      <c r="H14" s="26">
        <f>+(G15*H15+I15*J15-B15*C15-I16*J16)/G14</f>
        <v>0.63226675903064933</v>
      </c>
      <c r="I14" s="99">
        <f t="shared" si="5"/>
        <v>162</v>
      </c>
      <c r="J14" s="26">
        <f t="shared" si="6"/>
        <v>0.72157722970927074</v>
      </c>
      <c r="K14" s="132">
        <v>78.78042311541104</v>
      </c>
      <c r="L14" s="26">
        <f t="shared" si="1"/>
        <v>-0.63961926595996044</v>
      </c>
      <c r="M14" s="26">
        <f t="shared" si="2"/>
        <v>1.1197220576073366</v>
      </c>
      <c r="N14" s="26">
        <f t="shared" si="3"/>
        <v>1.6961266687205487</v>
      </c>
      <c r="O14" s="26">
        <f t="shared" si="9"/>
        <v>1.1412544142215328</v>
      </c>
      <c r="P14" s="26">
        <f t="shared" si="10"/>
        <v>0.75449540079483435</v>
      </c>
      <c r="Q14" s="98">
        <f t="shared" si="7"/>
        <v>-9.6973125997568133E-4</v>
      </c>
      <c r="R14" s="125"/>
      <c r="S14" s="101"/>
      <c r="T14" s="101"/>
      <c r="U14" s="101"/>
      <c r="V14" s="101"/>
      <c r="W14" s="100"/>
      <c r="X14" s="100"/>
      <c r="Y14" s="102"/>
    </row>
    <row r="15" spans="1:25" ht="24.9" customHeight="1" x14ac:dyDescent="0.4">
      <c r="A15" s="22">
        <v>8</v>
      </c>
      <c r="B15" s="31"/>
      <c r="C15" s="32"/>
      <c r="D15" s="33">
        <f>+B15*C15</f>
        <v>0</v>
      </c>
      <c r="E15" s="23"/>
      <c r="F15" s="23"/>
      <c r="G15" s="99">
        <f>+G16+I16-B16-I17</f>
        <v>116</v>
      </c>
      <c r="H15" s="26">
        <f>+(G16*H16+I16*J16-B16*C16-I17*J17)/G15</f>
        <v>0.5561989392500164</v>
      </c>
      <c r="I15" s="99">
        <f t="shared" si="5"/>
        <v>162</v>
      </c>
      <c r="J15" s="26">
        <f t="shared" si="6"/>
        <v>0.68630538285305254</v>
      </c>
      <c r="K15" s="132">
        <v>79.245704752673618</v>
      </c>
      <c r="L15" s="26">
        <f t="shared" si="1"/>
        <v>-0.59844116149858473</v>
      </c>
      <c r="M15" s="26">
        <f t="shared" si="2"/>
        <v>1.1886617576939809</v>
      </c>
      <c r="N15" s="26">
        <f t="shared" si="3"/>
        <v>1.5543228726083704</v>
      </c>
      <c r="O15" s="26">
        <f>M15*10^($B$24-$C$24/($D$24+K15))/$B$4</f>
        <v>1.2339206971132897</v>
      </c>
      <c r="P15" s="26">
        <f>N15*10^($B$25-$C$25/($D$25+K15))/$B$4</f>
        <v>0.70465145677488816</v>
      </c>
      <c r="Q15" s="98">
        <f t="shared" si="7"/>
        <v>-9.6955317123081919E-4</v>
      </c>
      <c r="R15" s="125"/>
      <c r="S15" s="101"/>
      <c r="T15" s="101"/>
      <c r="U15" s="101"/>
      <c r="V15" s="101"/>
      <c r="W15" s="100"/>
      <c r="X15" s="100"/>
      <c r="Y15" s="102"/>
    </row>
    <row r="16" spans="1:25" ht="24.9" customHeight="1" x14ac:dyDescent="0.4">
      <c r="A16" s="22">
        <v>9</v>
      </c>
      <c r="B16" s="31">
        <v>100</v>
      </c>
      <c r="C16" s="32">
        <v>0.4</v>
      </c>
      <c r="D16" s="33">
        <f>+B16*C16</f>
        <v>40</v>
      </c>
      <c r="E16" s="23"/>
      <c r="F16" s="23"/>
      <c r="G16" s="99">
        <f>+G17+I17-B17-I18</f>
        <v>216</v>
      </c>
      <c r="H16" s="26">
        <f>+(G17*H17+I17*J17-B17*C17-I18*J18)/G16</f>
        <v>0.42244901812038488</v>
      </c>
      <c r="I16" s="99">
        <f t="shared" si="5"/>
        <v>162</v>
      </c>
      <c r="J16" s="26">
        <f t="shared" si="6"/>
        <v>0.63183706745457457</v>
      </c>
      <c r="K16" s="132">
        <v>80.302708843791962</v>
      </c>
      <c r="L16" s="26">
        <f t="shared" si="1"/>
        <v>-0.51243308745475913</v>
      </c>
      <c r="M16" s="26">
        <f t="shared" si="2"/>
        <v>1.3823433449138691</v>
      </c>
      <c r="N16" s="26">
        <f t="shared" si="3"/>
        <v>1.3465687574548841</v>
      </c>
      <c r="O16" s="26">
        <f>M16*10^($B$24-$C$24/($D$24+K16))/$B$4</f>
        <v>1.4956528251996566</v>
      </c>
      <c r="P16" s="26">
        <f>N16*10^($B$25-$C$25/($D$25+K16))/$B$4</f>
        <v>0.63720137020111711</v>
      </c>
      <c r="Q16" s="98">
        <f t="shared" si="7"/>
        <v>-1.4665553073411886E-4</v>
      </c>
      <c r="R16" s="125"/>
      <c r="S16" s="101"/>
      <c r="T16" s="101"/>
      <c r="U16" s="101"/>
      <c r="V16" s="101"/>
      <c r="W16" s="100"/>
      <c r="X16" s="100"/>
      <c r="Y16" s="102"/>
    </row>
    <row r="17" spans="1:26" ht="24.9" customHeight="1" thickBot="1" x14ac:dyDescent="0.45">
      <c r="A17" s="22">
        <v>10</v>
      </c>
      <c r="B17" s="34"/>
      <c r="C17" s="35"/>
      <c r="D17" s="36">
        <f t="shared" si="8"/>
        <v>0</v>
      </c>
      <c r="E17" s="23"/>
      <c r="F17" s="23"/>
      <c r="G17" s="99">
        <f>+G18+I18</f>
        <v>216</v>
      </c>
      <c r="H17" s="26">
        <f>+(I18*J18+G18*H18)/G17</f>
        <v>0.2313026984695567</v>
      </c>
      <c r="I17" s="99">
        <f>+I18</f>
        <v>162</v>
      </c>
      <c r="J17" s="26">
        <f>+H17*O17</f>
        <v>0.54992293758421185</v>
      </c>
      <c r="K17" s="132">
        <v>82.590578095770852</v>
      </c>
      <c r="L17" s="26">
        <f t="shared" si="1"/>
        <v>-0.33220382936572002</v>
      </c>
      <c r="M17" s="26">
        <f t="shared" si="2"/>
        <v>2.0109337151362636</v>
      </c>
      <c r="N17" s="26">
        <f t="shared" si="3"/>
        <v>1.1279688331027957</v>
      </c>
      <c r="O17" s="26">
        <f>M17*10^($B$24-$C$24/($D$24+K17))/$B$4</f>
        <v>2.3775033375003658</v>
      </c>
      <c r="P17" s="26">
        <f>N17*10^($B$25-$C$25/($D$25+K17))/$B$4</f>
        <v>0.58506395206306794</v>
      </c>
      <c r="Q17" s="98">
        <f t="shared" si="7"/>
        <v>-3.3998124217116121E-4</v>
      </c>
      <c r="R17" s="125"/>
      <c r="S17" s="101"/>
      <c r="T17" s="101"/>
      <c r="U17" s="101"/>
      <c r="V17" s="101"/>
      <c r="W17" s="100"/>
      <c r="X17" s="100"/>
      <c r="Y17" s="102"/>
    </row>
    <row r="18" spans="1:26" ht="24.9" customHeight="1" thickTop="1" thickBot="1" x14ac:dyDescent="0.45">
      <c r="A18" s="22" t="s">
        <v>11</v>
      </c>
      <c r="B18" s="23"/>
      <c r="C18" s="23"/>
      <c r="D18" s="23"/>
      <c r="E18" s="23"/>
      <c r="F18" s="23"/>
      <c r="G18" s="99">
        <f>+SUM(B8:B17)-E7</f>
        <v>54</v>
      </c>
      <c r="H18" s="26">
        <f>+(SUM(D8:D17)-E7*F7)/G18</f>
        <v>4.0027259728903988E-2</v>
      </c>
      <c r="I18" s="99">
        <f>+G18*B3</f>
        <v>162</v>
      </c>
      <c r="J18" s="26">
        <f>+H18*O18</f>
        <v>0.29506117804977428</v>
      </c>
      <c r="K18" s="133">
        <v>91.45055007122447</v>
      </c>
      <c r="L18" s="26">
        <f t="shared" si="1"/>
        <v>4.0447665873202809E-2</v>
      </c>
      <c r="M18" s="26">
        <f t="shared" si="2"/>
        <v>4.4765056350957968</v>
      </c>
      <c r="N18" s="26">
        <f t="shared" si="3"/>
        <v>1.0058045605877417</v>
      </c>
      <c r="O18" s="26">
        <f>M18*10^($B$24-$C$24/($D$24+K18))/$B$4</f>
        <v>7.3715058199876804</v>
      </c>
      <c r="P18" s="26">
        <f>N18*10^($B$25-$C$25/($D$25+K18))/$B$4</f>
        <v>0.73516904325480747</v>
      </c>
      <c r="Q18" s="98">
        <f t="shared" si="7"/>
        <v>8.0341906557168663E-4</v>
      </c>
      <c r="R18" s="125"/>
      <c r="S18" s="101"/>
      <c r="T18" s="101"/>
      <c r="U18" s="101"/>
      <c r="V18" s="101"/>
      <c r="W18" s="100"/>
      <c r="X18" s="100"/>
      <c r="Y18" s="100"/>
    </row>
    <row r="19" spans="1:26" ht="24.9" customHeight="1" thickTop="1" thickBot="1" x14ac:dyDescent="0.45">
      <c r="A19" s="22"/>
      <c r="B19" s="23"/>
      <c r="C19" s="23"/>
      <c r="D19" s="23"/>
      <c r="E19" s="23"/>
      <c r="F19" s="23"/>
      <c r="G19" s="37"/>
      <c r="H19" s="26"/>
      <c r="I19" s="38"/>
      <c r="J19" s="38"/>
      <c r="K19" s="23"/>
      <c r="L19" s="38"/>
      <c r="M19" s="38"/>
      <c r="N19" s="38"/>
      <c r="O19" s="23"/>
      <c r="P19" s="131" t="s">
        <v>54</v>
      </c>
      <c r="Q19" s="98">
        <f>+F7-H7</f>
        <v>-9.6038117094576769E-4</v>
      </c>
      <c r="R19" s="126"/>
      <c r="S19" s="122"/>
      <c r="T19" s="123"/>
      <c r="U19" s="123"/>
      <c r="V19" s="123"/>
      <c r="W19" s="123"/>
      <c r="X19" s="123"/>
      <c r="Y19" s="123"/>
    </row>
    <row r="20" spans="1:26" ht="24.9" customHeight="1" thickTop="1" x14ac:dyDescent="0.4">
      <c r="A20" s="134"/>
      <c r="B20" s="134"/>
      <c r="C20" s="134"/>
      <c r="D20" s="134"/>
      <c r="E20" s="134"/>
      <c r="F20" s="134"/>
      <c r="G20" s="135"/>
      <c r="H20" s="135"/>
      <c r="I20" s="135"/>
      <c r="J20" s="135"/>
      <c r="K20" s="134"/>
      <c r="L20" s="136"/>
      <c r="M20" s="136"/>
      <c r="N20" s="136"/>
      <c r="O20" s="134"/>
      <c r="P20" s="134"/>
      <c r="Q20" s="134"/>
      <c r="R20" s="41"/>
      <c r="S20" s="123"/>
      <c r="T20" s="123"/>
      <c r="U20" s="123"/>
      <c r="V20" s="123"/>
      <c r="W20" s="123"/>
      <c r="X20" s="123"/>
      <c r="Y20" s="123"/>
    </row>
    <row r="21" spans="1:26" ht="24.9" customHeight="1" thickBot="1" x14ac:dyDescent="0.45">
      <c r="A21" s="39"/>
      <c r="B21" s="39"/>
      <c r="C21" s="39"/>
      <c r="D21" s="39"/>
      <c r="E21" s="39"/>
      <c r="F21" s="39"/>
      <c r="G21" s="15"/>
      <c r="H21" s="40"/>
      <c r="I21" s="41"/>
      <c r="J21" s="41"/>
      <c r="K21" s="39"/>
      <c r="L21" s="39"/>
      <c r="M21" s="39"/>
      <c r="N21" s="39"/>
      <c r="O21" s="14"/>
    </row>
    <row r="22" spans="1:26" ht="24.9" customHeight="1" thickTop="1" x14ac:dyDescent="0.55000000000000004">
      <c r="A22" s="42" t="s">
        <v>4</v>
      </c>
      <c r="B22" s="43"/>
      <c r="C22" s="43"/>
      <c r="D22" s="44"/>
      <c r="E22" s="161" t="s">
        <v>60</v>
      </c>
      <c r="F22" s="162"/>
      <c r="G22" s="162"/>
      <c r="H22" s="163"/>
      <c r="I22" s="161" t="s">
        <v>61</v>
      </c>
      <c r="J22" s="163"/>
      <c r="K22" s="78" t="s">
        <v>62</v>
      </c>
      <c r="L22" s="78" t="s">
        <v>63</v>
      </c>
      <c r="M22" s="78" t="s">
        <v>64</v>
      </c>
      <c r="N22" s="78" t="s">
        <v>65</v>
      </c>
      <c r="O22" s="79" t="s">
        <v>66</v>
      </c>
      <c r="P22" s="119" t="s">
        <v>84</v>
      </c>
      <c r="R22" s="130"/>
      <c r="S22" s="39"/>
      <c r="V22" s="57"/>
    </row>
    <row r="23" spans="1:26" ht="24.9" customHeight="1" x14ac:dyDescent="0.4">
      <c r="A23" s="45"/>
      <c r="B23" s="46" t="s">
        <v>5</v>
      </c>
      <c r="C23" s="46" t="s">
        <v>6</v>
      </c>
      <c r="D23" s="47" t="s">
        <v>7</v>
      </c>
      <c r="E23" s="80" t="s">
        <v>67</v>
      </c>
      <c r="F23" s="80" t="s">
        <v>68</v>
      </c>
      <c r="G23" s="80" t="s">
        <v>69</v>
      </c>
      <c r="H23" s="80" t="s">
        <v>70</v>
      </c>
      <c r="I23" s="81" t="s">
        <v>67</v>
      </c>
      <c r="J23" s="82" t="s">
        <v>68</v>
      </c>
      <c r="K23" s="80"/>
      <c r="L23" s="80"/>
      <c r="M23" s="80"/>
      <c r="N23" s="83"/>
      <c r="O23" s="84"/>
      <c r="P23" s="118" t="s">
        <v>75</v>
      </c>
      <c r="R23" s="100"/>
      <c r="S23" s="100"/>
      <c r="V23" s="75"/>
    </row>
    <row r="24" spans="1:26" ht="24.9" customHeight="1" x14ac:dyDescent="0.4">
      <c r="A24" s="45" t="s">
        <v>77</v>
      </c>
      <c r="B24" s="106">
        <v>8.1121999999999996</v>
      </c>
      <c r="C24" s="106">
        <v>1592.864</v>
      </c>
      <c r="D24" s="107">
        <v>226.184</v>
      </c>
      <c r="E24" s="85">
        <v>6.1339999999999999E-2</v>
      </c>
      <c r="F24" s="85">
        <v>1.572E-4</v>
      </c>
      <c r="G24" s="85">
        <v>-8.7489999999999998E-8</v>
      </c>
      <c r="H24" s="85">
        <v>1.9830000000000001E-11</v>
      </c>
      <c r="I24" s="86">
        <v>0.1031</v>
      </c>
      <c r="J24" s="87">
        <v>5.5699999999999999E-4</v>
      </c>
      <c r="K24" s="88">
        <v>78.5</v>
      </c>
      <c r="L24" s="89">
        <v>38.58</v>
      </c>
      <c r="M24" s="88">
        <v>46.07</v>
      </c>
      <c r="N24" s="80">
        <v>789</v>
      </c>
      <c r="O24" s="90">
        <f>+M24/N24</f>
        <v>5.8390367553865653E-2</v>
      </c>
      <c r="P24" s="56">
        <v>0.20022000000000001</v>
      </c>
      <c r="R24" s="101"/>
      <c r="S24" s="101"/>
      <c r="V24" s="75"/>
    </row>
    <row r="25" spans="1:26" ht="24.9" customHeight="1" thickBot="1" x14ac:dyDescent="0.45">
      <c r="A25" s="49" t="s">
        <v>78</v>
      </c>
      <c r="B25" s="108">
        <v>7.9668099999999997</v>
      </c>
      <c r="C25" s="108">
        <v>1668.21</v>
      </c>
      <c r="D25" s="109">
        <v>228</v>
      </c>
      <c r="E25" s="91">
        <v>3.3459999999999997E-2</v>
      </c>
      <c r="F25" s="91">
        <v>6.8800000000000002E-6</v>
      </c>
      <c r="G25" s="91">
        <v>7.6039999999999998E-9</v>
      </c>
      <c r="H25" s="91">
        <v>-3.5930000000000001E-12</v>
      </c>
      <c r="I25" s="92">
        <v>7.5399999999999995E-2</v>
      </c>
      <c r="J25" s="93">
        <v>0</v>
      </c>
      <c r="K25" s="94">
        <v>100</v>
      </c>
      <c r="L25" s="95">
        <v>40.655999999999999</v>
      </c>
      <c r="M25" s="94">
        <v>18.015999999999998</v>
      </c>
      <c r="N25" s="96">
        <v>1000</v>
      </c>
      <c r="O25" s="97">
        <f>+M25/N25</f>
        <v>1.8015999999999997E-2</v>
      </c>
      <c r="P25" s="65">
        <v>0.81564000000000003</v>
      </c>
      <c r="R25" s="101"/>
      <c r="S25" s="101"/>
      <c r="T25" s="14"/>
    </row>
    <row r="26" spans="1:26" ht="24.9" customHeight="1" thickTop="1" thickBot="1" x14ac:dyDescent="0.45">
      <c r="A26" s="14"/>
      <c r="B26" s="14"/>
      <c r="C26" s="14"/>
      <c r="D26" s="14"/>
      <c r="E26" s="14"/>
      <c r="F26" s="14"/>
      <c r="G26" s="14"/>
      <c r="H26" s="14"/>
      <c r="I26" s="14"/>
      <c r="J26" s="48"/>
      <c r="K26" s="14"/>
      <c r="L26" s="14"/>
      <c r="M26" s="14"/>
      <c r="N26" s="14"/>
      <c r="O26" s="14"/>
      <c r="P26" s="14"/>
      <c r="Q26" s="150"/>
      <c r="R26" s="100"/>
      <c r="S26" s="100"/>
      <c r="T26" s="14"/>
      <c r="U26" s="14"/>
      <c r="V26" s="14"/>
    </row>
    <row r="27" spans="1:26" ht="24.9" customHeight="1" thickTop="1" x14ac:dyDescent="0.4">
      <c r="A27" s="42" t="s">
        <v>13</v>
      </c>
      <c r="B27" s="43"/>
      <c r="C27" s="52"/>
      <c r="D27" s="14"/>
      <c r="E27" s="159" t="s">
        <v>32</v>
      </c>
      <c r="F27" s="160"/>
      <c r="G27" s="14"/>
      <c r="H27" s="159" t="s">
        <v>94</v>
      </c>
      <c r="I27" s="164"/>
      <c r="J27" s="164"/>
      <c r="K27" s="164"/>
      <c r="L27" s="164"/>
      <c r="M27" s="160"/>
      <c r="N27" s="14"/>
      <c r="O27" s="159" t="s">
        <v>95</v>
      </c>
      <c r="P27" s="164"/>
      <c r="Q27" s="164"/>
      <c r="R27" s="164"/>
      <c r="S27" s="164"/>
      <c r="T27" s="160"/>
      <c r="U27" s="14"/>
      <c r="V27" s="14"/>
    </row>
    <row r="28" spans="1:26" ht="24.9" customHeight="1" x14ac:dyDescent="0.4">
      <c r="A28" s="53" t="s">
        <v>14</v>
      </c>
      <c r="B28" s="46" t="s">
        <v>30</v>
      </c>
      <c r="C28" s="47" t="s">
        <v>29</v>
      </c>
      <c r="D28" s="54"/>
      <c r="E28" s="53" t="s">
        <v>2</v>
      </c>
      <c r="F28" s="47" t="s">
        <v>3</v>
      </c>
      <c r="G28" s="14"/>
      <c r="H28" s="53" t="s">
        <v>1</v>
      </c>
      <c r="I28" s="46" t="s">
        <v>15</v>
      </c>
      <c r="J28" s="46" t="s">
        <v>16</v>
      </c>
      <c r="K28" s="46" t="s">
        <v>1</v>
      </c>
      <c r="L28" s="46" t="s">
        <v>9</v>
      </c>
      <c r="M28" s="47" t="s">
        <v>1</v>
      </c>
      <c r="N28" s="14"/>
      <c r="O28" s="53" t="s">
        <v>1</v>
      </c>
      <c r="P28" s="80" t="s">
        <v>89</v>
      </c>
      <c r="Q28" s="154" t="s">
        <v>15</v>
      </c>
      <c r="R28" s="154" t="s">
        <v>16</v>
      </c>
      <c r="S28" s="46" t="s">
        <v>2</v>
      </c>
      <c r="T28" s="47" t="s">
        <v>3</v>
      </c>
      <c r="U28" s="14"/>
      <c r="V28" s="14"/>
    </row>
    <row r="29" spans="1:26" ht="24.9" customHeight="1" x14ac:dyDescent="0.4">
      <c r="A29" s="53">
        <v>0</v>
      </c>
      <c r="B29" s="55">
        <f>+($G$7/$I$8)*A29+($E$7/$I$8)*$F$7</f>
        <v>0.2335711603372789</v>
      </c>
      <c r="C29" s="56">
        <f>+($G$17/$I$18)*A29-($G$18/$I$18)*$H$18</f>
        <v>-1.3342419909634662E-2</v>
      </c>
      <c r="D29" s="57"/>
      <c r="E29" s="58">
        <f>+H7</f>
        <v>0.82353707627179762</v>
      </c>
      <c r="F29" s="56">
        <f>+J8</f>
        <v>0.82353707627179762</v>
      </c>
      <c r="G29" s="14"/>
      <c r="H29" s="59" t="s">
        <v>17</v>
      </c>
      <c r="I29" s="60">
        <f t="shared" ref="I29:I40" si="11">+G7</f>
        <v>116</v>
      </c>
      <c r="J29" s="60"/>
      <c r="K29" s="61" t="s">
        <v>17</v>
      </c>
      <c r="L29" s="62">
        <f>+K7</f>
        <v>78.075606415642923</v>
      </c>
      <c r="M29" s="63" t="s">
        <v>17</v>
      </c>
      <c r="N29" s="14"/>
      <c r="O29" s="53">
        <v>1</v>
      </c>
      <c r="P29" s="46">
        <v>78.2</v>
      </c>
      <c r="Q29" s="62">
        <v>115.92</v>
      </c>
      <c r="R29" s="62"/>
      <c r="S29" s="55">
        <v>0.82594798136645953</v>
      </c>
      <c r="T29" s="56"/>
      <c r="U29" s="41"/>
      <c r="V29" s="41"/>
      <c r="W29" s="123"/>
      <c r="X29" s="123"/>
      <c r="Y29" s="123"/>
      <c r="Z29" s="123"/>
    </row>
    <row r="30" spans="1:26" ht="24.9" customHeight="1" x14ac:dyDescent="0.4">
      <c r="A30" s="53">
        <v>0.1</v>
      </c>
      <c r="B30" s="55">
        <f t="shared" ref="B30:B39" si="12">+($G$7/$I$8)*A30+($E$7/$I$8)*$F$7</f>
        <v>0.30517609860888384</v>
      </c>
      <c r="C30" s="56">
        <f t="shared" ref="C30:C39" si="13">+($G$17/$I$18)*A30-($G$18/$I$18)*$H$18</f>
        <v>0.11999091342369866</v>
      </c>
      <c r="D30" s="14"/>
      <c r="E30" s="58">
        <f>+H8</f>
        <v>0.80613908865985062</v>
      </c>
      <c r="F30" s="56">
        <f>+J8</f>
        <v>0.82353707627179762</v>
      </c>
      <c r="G30" s="14"/>
      <c r="H30" s="59" t="s">
        <v>18</v>
      </c>
      <c r="I30" s="60">
        <f t="shared" si="11"/>
        <v>116</v>
      </c>
      <c r="J30" s="60">
        <f t="shared" ref="J30:J40" si="14">+I8</f>
        <v>162</v>
      </c>
      <c r="K30" s="61" t="s">
        <v>18</v>
      </c>
      <c r="L30" s="62">
        <f>+K8</f>
        <v>78.112888039711947</v>
      </c>
      <c r="M30" s="63" t="s">
        <v>18</v>
      </c>
      <c r="N30" s="14"/>
      <c r="O30" s="53">
        <v>2</v>
      </c>
      <c r="P30" s="46">
        <v>78.2</v>
      </c>
      <c r="Q30" s="62">
        <v>115.75</v>
      </c>
      <c r="R30" s="62">
        <v>161.91999999999999</v>
      </c>
      <c r="S30" s="55">
        <v>0.80698462203023757</v>
      </c>
      <c r="T30" s="56">
        <v>0.82594793725296456</v>
      </c>
      <c r="U30" s="41"/>
      <c r="V30" s="41"/>
      <c r="W30" s="123"/>
      <c r="X30" s="123"/>
      <c r="Y30" s="123"/>
      <c r="Z30" s="123"/>
    </row>
    <row r="31" spans="1:26" ht="24.9" customHeight="1" x14ac:dyDescent="0.4">
      <c r="A31" s="53">
        <v>0.2</v>
      </c>
      <c r="B31" s="55">
        <f t="shared" si="12"/>
        <v>0.37678103688048881</v>
      </c>
      <c r="C31" s="56">
        <f t="shared" si="13"/>
        <v>0.25332424675703202</v>
      </c>
      <c r="D31" s="14"/>
      <c r="E31" s="58">
        <f>+H8</f>
        <v>0.80613908865985062</v>
      </c>
      <c r="F31" s="56">
        <f>+J9</f>
        <v>0.81080655715544381</v>
      </c>
      <c r="G31" s="14"/>
      <c r="H31" s="59" t="s">
        <v>19</v>
      </c>
      <c r="I31" s="60">
        <f t="shared" si="11"/>
        <v>116</v>
      </c>
      <c r="J31" s="60">
        <f t="shared" si="14"/>
        <v>162</v>
      </c>
      <c r="K31" s="61" t="s">
        <v>19</v>
      </c>
      <c r="L31" s="62">
        <f>+K9</f>
        <v>78.142230969375049</v>
      </c>
      <c r="M31" s="63" t="s">
        <v>19</v>
      </c>
      <c r="N31" s="14"/>
      <c r="O31" s="53">
        <v>3</v>
      </c>
      <c r="P31" s="46">
        <v>78.3</v>
      </c>
      <c r="Q31" s="62">
        <v>115.57</v>
      </c>
      <c r="R31" s="62">
        <v>161.75</v>
      </c>
      <c r="S31" s="55">
        <v>0.78722202993856538</v>
      </c>
      <c r="T31" s="56">
        <v>0.81237755795981459</v>
      </c>
      <c r="U31" s="41"/>
      <c r="V31" s="41"/>
      <c r="W31" s="41"/>
      <c r="X31" s="41"/>
      <c r="Y31" s="41"/>
      <c r="Z31" s="41"/>
    </row>
    <row r="32" spans="1:26" ht="24.9" customHeight="1" x14ac:dyDescent="0.4">
      <c r="A32" s="53">
        <v>0.3</v>
      </c>
      <c r="B32" s="55">
        <f t="shared" si="12"/>
        <v>0.44838597515209366</v>
      </c>
      <c r="C32" s="56">
        <f t="shared" si="13"/>
        <v>0.38665758009036533</v>
      </c>
      <c r="D32" s="14"/>
      <c r="E32" s="58">
        <f>+H9</f>
        <v>0.78811417017301</v>
      </c>
      <c r="F32" s="56">
        <f>+J9</f>
        <v>0.81080655715544381</v>
      </c>
      <c r="G32" s="14"/>
      <c r="H32" s="59" t="s">
        <v>20</v>
      </c>
      <c r="I32" s="60">
        <f t="shared" si="11"/>
        <v>116</v>
      </c>
      <c r="J32" s="60">
        <f t="shared" si="14"/>
        <v>162</v>
      </c>
      <c r="K32" s="61" t="s">
        <v>20</v>
      </c>
      <c r="L32" s="62">
        <f>+K10</f>
        <v>78.212559622474998</v>
      </c>
      <c r="M32" s="63" t="s">
        <v>20</v>
      </c>
      <c r="N32" s="14"/>
      <c r="O32" s="53">
        <v>4</v>
      </c>
      <c r="P32" s="46">
        <v>78.3</v>
      </c>
      <c r="Q32" s="62">
        <v>115.38</v>
      </c>
      <c r="R32" s="62">
        <v>161.57</v>
      </c>
      <c r="S32" s="155">
        <v>0.76563165193274396</v>
      </c>
      <c r="T32" s="90">
        <v>0.79824750881970663</v>
      </c>
      <c r="U32" s="127"/>
      <c r="V32" s="150"/>
      <c r="W32" s="39"/>
      <c r="X32" s="39"/>
      <c r="Y32" s="39"/>
      <c r="Z32" s="39"/>
    </row>
    <row r="33" spans="1:26" ht="24.9" customHeight="1" x14ac:dyDescent="0.4">
      <c r="A33" s="53">
        <v>0.4</v>
      </c>
      <c r="B33" s="55">
        <f t="shared" si="12"/>
        <v>0.51999091342369863</v>
      </c>
      <c r="C33" s="56">
        <f t="shared" si="13"/>
        <v>0.51999091342369863</v>
      </c>
      <c r="D33" s="14"/>
      <c r="E33" s="58">
        <f>+H9</f>
        <v>0.78811417017301</v>
      </c>
      <c r="F33" s="56">
        <f>+J10</f>
        <v>0.79789982539943427</v>
      </c>
      <c r="G33" s="14"/>
      <c r="H33" s="59" t="s">
        <v>21</v>
      </c>
      <c r="I33" s="60">
        <f t="shared" si="11"/>
        <v>116</v>
      </c>
      <c r="J33" s="60">
        <f t="shared" si="14"/>
        <v>162</v>
      </c>
      <c r="K33" s="61" t="s">
        <v>21</v>
      </c>
      <c r="L33" s="62">
        <f t="shared" ref="L33:L36" si="15">+K11</f>
        <v>78.268571311706182</v>
      </c>
      <c r="M33" s="63" t="s">
        <v>21</v>
      </c>
      <c r="N33" s="14"/>
      <c r="O33" s="53">
        <v>5</v>
      </c>
      <c r="P33" s="46">
        <v>78.400000000000006</v>
      </c>
      <c r="Q33" s="62">
        <v>115.16</v>
      </c>
      <c r="R33" s="62">
        <v>161.38</v>
      </c>
      <c r="S33" s="55">
        <v>0.74096083709621396</v>
      </c>
      <c r="T33" s="56">
        <v>0.78282438963936052</v>
      </c>
      <c r="U33" s="150"/>
      <c r="V33" s="150"/>
      <c r="W33" s="39"/>
      <c r="X33" s="39"/>
      <c r="Y33" s="39"/>
      <c r="Z33" s="39"/>
    </row>
    <row r="34" spans="1:26" ht="24.9" customHeight="1" x14ac:dyDescent="0.4">
      <c r="A34" s="53">
        <v>0.5</v>
      </c>
      <c r="B34" s="55">
        <f t="shared" si="12"/>
        <v>0.5915958516953036</v>
      </c>
      <c r="C34" s="56">
        <f t="shared" si="13"/>
        <v>0.65332424675703193</v>
      </c>
      <c r="D34" s="14"/>
      <c r="E34" s="58">
        <f>+H10</f>
        <v>0.76772614525780758</v>
      </c>
      <c r="F34" s="56">
        <f>+J10</f>
        <v>0.79789982539943427</v>
      </c>
      <c r="G34" s="14"/>
      <c r="H34" s="59" t="s">
        <v>22</v>
      </c>
      <c r="I34" s="60">
        <f t="shared" si="11"/>
        <v>116</v>
      </c>
      <c r="J34" s="60">
        <f t="shared" si="14"/>
        <v>162</v>
      </c>
      <c r="K34" s="61" t="s">
        <v>22</v>
      </c>
      <c r="L34" s="62">
        <f t="shared" si="15"/>
        <v>78.397617375780683</v>
      </c>
      <c r="M34" s="63" t="s">
        <v>22</v>
      </c>
      <c r="N34" s="14"/>
      <c r="O34" s="53">
        <v>6</v>
      </c>
      <c r="P34" s="46">
        <v>78.5</v>
      </c>
      <c r="Q34" s="62">
        <v>114.89</v>
      </c>
      <c r="R34" s="62">
        <v>161.16</v>
      </c>
      <c r="S34" s="55">
        <v>0.71122482374445117</v>
      </c>
      <c r="T34" s="56">
        <v>0.76521872673119884</v>
      </c>
      <c r="U34" s="129"/>
      <c r="V34" s="150"/>
      <c r="W34" s="129"/>
      <c r="X34" s="39"/>
      <c r="Y34" s="39"/>
      <c r="Z34" s="100"/>
    </row>
    <row r="35" spans="1:26" ht="24.9" customHeight="1" x14ac:dyDescent="0.4">
      <c r="A35" s="53">
        <v>0.6</v>
      </c>
      <c r="B35" s="55">
        <f t="shared" si="12"/>
        <v>0.66320078996690845</v>
      </c>
      <c r="C35" s="56">
        <f t="shared" si="13"/>
        <v>0.78665758009036524</v>
      </c>
      <c r="D35" s="14"/>
      <c r="E35" s="58">
        <f>+H10</f>
        <v>0.76772614525780758</v>
      </c>
      <c r="F35" s="56">
        <f>+J11</f>
        <v>0.78330099274410425</v>
      </c>
      <c r="G35" s="14"/>
      <c r="H35" s="59" t="s">
        <v>23</v>
      </c>
      <c r="I35" s="60">
        <f t="shared" si="11"/>
        <v>116</v>
      </c>
      <c r="J35" s="60">
        <f t="shared" si="14"/>
        <v>162</v>
      </c>
      <c r="K35" s="61" t="s">
        <v>23</v>
      </c>
      <c r="L35" s="62">
        <f t="shared" si="15"/>
        <v>78.527770698740241</v>
      </c>
      <c r="M35" s="63" t="s">
        <v>23</v>
      </c>
      <c r="N35" s="14"/>
      <c r="O35" s="53">
        <v>7</v>
      </c>
      <c r="P35" s="46">
        <v>78.7</v>
      </c>
      <c r="Q35" s="62">
        <v>114.54</v>
      </c>
      <c r="R35" s="62">
        <v>160.88999999999999</v>
      </c>
      <c r="S35" s="55">
        <v>0.67303544613235544</v>
      </c>
      <c r="T35" s="56">
        <v>0.74402523463235759</v>
      </c>
      <c r="U35" s="129"/>
      <c r="V35" s="150"/>
      <c r="W35" s="129"/>
      <c r="X35" s="39"/>
      <c r="Y35" s="129"/>
      <c r="Z35" s="100"/>
    </row>
    <row r="36" spans="1:26" ht="24.9" customHeight="1" x14ac:dyDescent="0.4">
      <c r="A36" s="53">
        <v>0.7</v>
      </c>
      <c r="B36" s="55">
        <f t="shared" si="12"/>
        <v>0.73480572823851342</v>
      </c>
      <c r="C36" s="56">
        <f t="shared" si="13"/>
        <v>0.91999091342369854</v>
      </c>
      <c r="D36" s="14"/>
      <c r="E36" s="58">
        <f>+H11</f>
        <v>0.74520327974814571</v>
      </c>
      <c r="F36" s="56">
        <f>+J11</f>
        <v>0.78330099274410425</v>
      </c>
      <c r="G36" s="14"/>
      <c r="H36" s="59" t="s">
        <v>24</v>
      </c>
      <c r="I36" s="60">
        <f t="shared" si="11"/>
        <v>116</v>
      </c>
      <c r="J36" s="60">
        <f t="shared" si="14"/>
        <v>162</v>
      </c>
      <c r="K36" s="61" t="s">
        <v>24</v>
      </c>
      <c r="L36" s="62">
        <f t="shared" si="15"/>
        <v>78.78042311541104</v>
      </c>
      <c r="M36" s="63" t="s">
        <v>24</v>
      </c>
      <c r="N36" s="14"/>
      <c r="O36" s="53">
        <v>8</v>
      </c>
      <c r="P36" s="46">
        <v>79</v>
      </c>
      <c r="Q36" s="62">
        <v>114.03</v>
      </c>
      <c r="R36" s="62">
        <v>160.54</v>
      </c>
      <c r="S36" s="55">
        <v>0.62017267385775665</v>
      </c>
      <c r="T36" s="56">
        <v>0.7168498816494332</v>
      </c>
      <c r="U36" s="129"/>
      <c r="V36" s="150"/>
      <c r="W36" s="129"/>
      <c r="X36" s="39"/>
      <c r="Y36" s="129"/>
      <c r="Z36" s="100"/>
    </row>
    <row r="37" spans="1:26" ht="24.9" customHeight="1" x14ac:dyDescent="0.4">
      <c r="A37" s="53">
        <v>0.8</v>
      </c>
      <c r="B37" s="55">
        <f t="shared" si="12"/>
        <v>0.80641066651011839</v>
      </c>
      <c r="C37" s="56">
        <f t="shared" si="13"/>
        <v>1.0533242467570321</v>
      </c>
      <c r="D37" s="14"/>
      <c r="E37" s="58">
        <f>+H11</f>
        <v>0.74520327974814571</v>
      </c>
      <c r="F37" s="56">
        <f>+J12</f>
        <v>0.76717350879891433</v>
      </c>
      <c r="G37" s="14"/>
      <c r="H37" s="59" t="s">
        <v>25</v>
      </c>
      <c r="I37" s="60">
        <f t="shared" si="11"/>
        <v>116</v>
      </c>
      <c r="J37" s="60">
        <f t="shared" si="14"/>
        <v>162</v>
      </c>
      <c r="K37" s="61" t="s">
        <v>25</v>
      </c>
      <c r="L37" s="62">
        <f>+K15</f>
        <v>79.245704752673618</v>
      </c>
      <c r="M37" s="63" t="s">
        <v>25</v>
      </c>
      <c r="N37" s="14"/>
      <c r="O37" s="53">
        <v>9</v>
      </c>
      <c r="P37" s="46">
        <v>79.599999999999994</v>
      </c>
      <c r="Q37" s="62">
        <v>113.23</v>
      </c>
      <c r="R37" s="62">
        <v>160.03</v>
      </c>
      <c r="S37" s="55">
        <v>0.53953219111542883</v>
      </c>
      <c r="T37" s="56">
        <v>0.67932200212460159</v>
      </c>
      <c r="U37" s="129"/>
      <c r="V37" s="150"/>
      <c r="W37" s="129"/>
      <c r="X37" s="39"/>
      <c r="Y37" s="129"/>
      <c r="Z37" s="100"/>
    </row>
    <row r="38" spans="1:26" ht="24.9" customHeight="1" x14ac:dyDescent="0.4">
      <c r="A38" s="53">
        <v>0.9</v>
      </c>
      <c r="B38" s="55">
        <f t="shared" si="12"/>
        <v>0.87801560478172325</v>
      </c>
      <c r="C38" s="56">
        <f t="shared" si="13"/>
        <v>1.1866575800903654</v>
      </c>
      <c r="D38" s="14"/>
      <c r="E38" s="58">
        <f>+H12</f>
        <v>0.7168152409488161</v>
      </c>
      <c r="F38" s="56">
        <f>+J12</f>
        <v>0.76717350879891433</v>
      </c>
      <c r="G38" s="14"/>
      <c r="H38" s="59" t="s">
        <v>26</v>
      </c>
      <c r="I38" s="60">
        <f t="shared" si="11"/>
        <v>216</v>
      </c>
      <c r="J38" s="60">
        <f t="shared" si="14"/>
        <v>162</v>
      </c>
      <c r="K38" s="61" t="s">
        <v>26</v>
      </c>
      <c r="L38" s="62">
        <f>+K16</f>
        <v>80.302708843791962</v>
      </c>
      <c r="M38" s="63" t="s">
        <v>26</v>
      </c>
      <c r="N38" s="14"/>
      <c r="O38" s="53">
        <v>10</v>
      </c>
      <c r="P38" s="46">
        <v>80.7</v>
      </c>
      <c r="Q38" s="62">
        <v>211.84</v>
      </c>
      <c r="R38" s="62">
        <v>159.22999999999999</v>
      </c>
      <c r="S38" s="55">
        <v>0.4042647753021148</v>
      </c>
      <c r="T38" s="56">
        <v>0.6222748853859198</v>
      </c>
      <c r="U38" s="129"/>
      <c r="V38" s="150"/>
      <c r="W38" s="129"/>
      <c r="X38" s="39"/>
      <c r="Y38" s="129"/>
      <c r="Z38" s="100"/>
    </row>
    <row r="39" spans="1:26" ht="24.9" customHeight="1" thickBot="1" x14ac:dyDescent="0.45">
      <c r="A39" s="64">
        <v>1</v>
      </c>
      <c r="B39" s="55">
        <f t="shared" si="12"/>
        <v>0.94962054305332821</v>
      </c>
      <c r="C39" s="56">
        <f t="shared" si="13"/>
        <v>1.3199909134236987</v>
      </c>
      <c r="D39" s="14"/>
      <c r="E39" s="58">
        <f>+H12</f>
        <v>0.7168152409488161</v>
      </c>
      <c r="F39" s="56">
        <f>+J13</f>
        <v>0.74684627114013502</v>
      </c>
      <c r="G39" s="14"/>
      <c r="H39" s="59" t="s">
        <v>27</v>
      </c>
      <c r="I39" s="60">
        <f t="shared" si="11"/>
        <v>216</v>
      </c>
      <c r="J39" s="60">
        <f t="shared" si="14"/>
        <v>162</v>
      </c>
      <c r="K39" s="61" t="s">
        <v>27</v>
      </c>
      <c r="L39" s="62">
        <f>+K17</f>
        <v>82.590578095770852</v>
      </c>
      <c r="M39" s="63" t="s">
        <v>27</v>
      </c>
      <c r="N39" s="14"/>
      <c r="O39" s="53">
        <v>11</v>
      </c>
      <c r="P39" s="46">
        <v>83.4</v>
      </c>
      <c r="Q39" s="62">
        <v>208.5</v>
      </c>
      <c r="R39" s="62">
        <v>157.84</v>
      </c>
      <c r="S39" s="55">
        <v>0.20797179856115106</v>
      </c>
      <c r="T39" s="56">
        <v>0.52985973137354281</v>
      </c>
      <c r="U39" s="129"/>
      <c r="V39" s="150"/>
      <c r="W39" s="129"/>
      <c r="X39" s="39"/>
      <c r="Y39" s="129"/>
      <c r="Z39" s="100"/>
    </row>
    <row r="40" spans="1:26" ht="24.9" customHeight="1" thickTop="1" thickBot="1" x14ac:dyDescent="0.45">
      <c r="A40" s="14"/>
      <c r="B40" s="14"/>
      <c r="C40" s="14"/>
      <c r="D40" s="14"/>
      <c r="E40" s="58">
        <f>+H13</f>
        <v>0.68152571757122993</v>
      </c>
      <c r="F40" s="56">
        <f>+J13</f>
        <v>0.74684627114013502</v>
      </c>
      <c r="G40" s="14"/>
      <c r="H40" s="66" t="s">
        <v>0</v>
      </c>
      <c r="I40" s="67">
        <f t="shared" si="11"/>
        <v>54</v>
      </c>
      <c r="J40" s="67">
        <f t="shared" si="14"/>
        <v>162</v>
      </c>
      <c r="K40" s="68" t="s">
        <v>0</v>
      </c>
      <c r="L40" s="69">
        <f>+K18</f>
        <v>91.45055007122447</v>
      </c>
      <c r="M40" s="70" t="s">
        <v>0</v>
      </c>
      <c r="N40" s="14"/>
      <c r="O40" s="64">
        <v>12</v>
      </c>
      <c r="P40" s="50">
        <v>92.4</v>
      </c>
      <c r="Q40" s="69">
        <v>54</v>
      </c>
      <c r="R40" s="69">
        <v>154.5</v>
      </c>
      <c r="S40" s="156">
        <v>3.715555555555556E-2</v>
      </c>
      <c r="T40" s="65">
        <v>0.2676745631067961</v>
      </c>
      <c r="U40" s="129"/>
      <c r="V40" s="150"/>
      <c r="W40" s="129"/>
      <c r="X40" s="39"/>
      <c r="Y40" s="129"/>
      <c r="Z40" s="100"/>
    </row>
    <row r="41" spans="1:26" ht="24.9" customHeight="1" thickTop="1" x14ac:dyDescent="0.4">
      <c r="A41" s="71" t="s">
        <v>31</v>
      </c>
      <c r="B41" s="72" t="s">
        <v>2</v>
      </c>
      <c r="C41" s="73" t="s">
        <v>3</v>
      </c>
      <c r="D41" s="14"/>
      <c r="E41" s="58">
        <f>+H13</f>
        <v>0.68152571757122993</v>
      </c>
      <c r="F41" s="56">
        <f>+J14</f>
        <v>0.72157722970927074</v>
      </c>
      <c r="G41" s="14"/>
      <c r="H41" s="14"/>
      <c r="I41" s="14"/>
      <c r="J41" s="14"/>
      <c r="K41" s="14"/>
      <c r="L41" s="14"/>
      <c r="M41" s="14"/>
      <c r="N41" s="14"/>
      <c r="O41" s="150"/>
      <c r="P41" s="14"/>
      <c r="Q41" s="14"/>
      <c r="R41" s="14"/>
      <c r="S41" s="14"/>
      <c r="T41" s="129"/>
      <c r="U41" s="129"/>
      <c r="V41" s="150"/>
      <c r="W41" s="129"/>
      <c r="X41" s="39"/>
      <c r="Y41" s="129"/>
      <c r="Z41" s="100"/>
    </row>
    <row r="42" spans="1:26" ht="24.9" customHeight="1" x14ac:dyDescent="0.4">
      <c r="A42" s="53"/>
      <c r="B42" s="46">
        <f>+SUM(C8:C17)</f>
        <v>0.4</v>
      </c>
      <c r="C42" s="47">
        <v>0</v>
      </c>
      <c r="D42" s="14"/>
      <c r="E42" s="58">
        <f>+H14</f>
        <v>0.63226675903064933</v>
      </c>
      <c r="F42" s="56">
        <f>+J14</f>
        <v>0.72157722970927074</v>
      </c>
      <c r="G42" s="14"/>
      <c r="H42" s="14"/>
      <c r="I42" s="14"/>
      <c r="J42" s="14"/>
      <c r="K42" s="14"/>
      <c r="L42" s="14"/>
      <c r="M42" s="14"/>
      <c r="N42" s="14"/>
      <c r="O42" s="150"/>
      <c r="P42" s="14"/>
      <c r="Q42" s="14"/>
      <c r="R42" s="14"/>
      <c r="S42" s="14"/>
      <c r="T42" s="129"/>
      <c r="U42" s="129"/>
      <c r="V42" s="150"/>
      <c r="W42" s="129"/>
      <c r="X42" s="39"/>
      <c r="Y42" s="129"/>
      <c r="Z42" s="100"/>
    </row>
    <row r="43" spans="1:26" ht="24.9" customHeight="1" thickBot="1" x14ac:dyDescent="0.45">
      <c r="A43" s="64"/>
      <c r="B43" s="50">
        <f>+SUM(C8:C17)</f>
        <v>0.4</v>
      </c>
      <c r="C43" s="51">
        <v>1</v>
      </c>
      <c r="D43" s="14"/>
      <c r="E43" s="58">
        <f>+H14</f>
        <v>0.63226675903064933</v>
      </c>
      <c r="F43" s="56">
        <f>+J15</f>
        <v>0.68630538285305254</v>
      </c>
      <c r="G43" s="14"/>
      <c r="H43" s="14"/>
      <c r="I43" s="14"/>
      <c r="J43" s="14"/>
      <c r="K43" s="14"/>
      <c r="L43" s="14"/>
      <c r="M43" s="14"/>
      <c r="N43" s="14"/>
      <c r="O43" s="39"/>
      <c r="T43" s="128"/>
      <c r="U43" s="129"/>
      <c r="V43" s="39"/>
      <c r="W43" s="129"/>
      <c r="X43" s="39"/>
      <c r="Y43" s="129"/>
      <c r="Z43" s="100"/>
    </row>
    <row r="44" spans="1:26" ht="24.9" customHeight="1" thickTop="1" thickBot="1" x14ac:dyDescent="0.45">
      <c r="A44" s="57"/>
      <c r="B44" s="57"/>
      <c r="C44" s="57"/>
      <c r="D44" s="14"/>
      <c r="E44" s="58">
        <f>+H15</f>
        <v>0.5561989392500164</v>
      </c>
      <c r="F44" s="56">
        <f>+J15</f>
        <v>0.68630538285305254</v>
      </c>
      <c r="G44" s="14"/>
      <c r="H44" s="14"/>
      <c r="I44" s="14"/>
      <c r="J44" s="14"/>
      <c r="K44" s="14"/>
      <c r="L44" s="14"/>
      <c r="M44" s="14"/>
      <c r="N44" s="14"/>
      <c r="O44" s="39"/>
      <c r="T44" s="151"/>
      <c r="U44" s="129"/>
      <c r="V44" s="39"/>
      <c r="W44" s="129"/>
      <c r="X44" s="39"/>
      <c r="Y44" s="129"/>
      <c r="Z44" s="100"/>
    </row>
    <row r="45" spans="1:26" ht="24.9" customHeight="1" thickTop="1" x14ac:dyDescent="0.4">
      <c r="A45" s="71" t="s">
        <v>59</v>
      </c>
      <c r="B45" s="74" t="s">
        <v>2</v>
      </c>
      <c r="C45" s="73" t="s">
        <v>3</v>
      </c>
      <c r="D45" s="14"/>
      <c r="E45" s="58">
        <f>+H15</f>
        <v>0.5561989392500164</v>
      </c>
      <c r="F45" s="56">
        <f>+J16</f>
        <v>0.63183706745457457</v>
      </c>
      <c r="G45" s="14"/>
      <c r="H45" s="14"/>
      <c r="I45" s="14"/>
      <c r="J45" s="14"/>
      <c r="K45" s="14"/>
      <c r="L45" s="14"/>
      <c r="M45" s="14"/>
      <c r="N45" s="14"/>
      <c r="O45" s="39"/>
      <c r="T45" s="151"/>
      <c r="U45" s="129"/>
      <c r="V45" s="39"/>
      <c r="W45" s="129"/>
      <c r="X45" s="39"/>
      <c r="Y45" s="129"/>
      <c r="Z45" s="100"/>
    </row>
    <row r="46" spans="1:26" ht="24.9" customHeight="1" x14ac:dyDescent="0.4">
      <c r="A46" s="53"/>
      <c r="B46" s="46">
        <v>0</v>
      </c>
      <c r="C46" s="47">
        <v>0</v>
      </c>
      <c r="D46" s="14"/>
      <c r="E46" s="58">
        <f>+H16</f>
        <v>0.42244901812038488</v>
      </c>
      <c r="F46" s="56">
        <f>+J16</f>
        <v>0.63183706745457457</v>
      </c>
      <c r="G46" s="14"/>
      <c r="H46" s="14"/>
      <c r="I46" s="14"/>
      <c r="J46" s="14"/>
      <c r="K46" s="14"/>
      <c r="L46" s="14"/>
      <c r="M46" s="14"/>
      <c r="N46" s="14"/>
      <c r="O46" s="41"/>
      <c r="T46" s="152"/>
      <c r="U46" s="152"/>
      <c r="V46" s="141"/>
      <c r="W46" s="141"/>
      <c r="X46" s="141"/>
      <c r="Y46" s="123"/>
      <c r="Z46" s="123"/>
    </row>
    <row r="47" spans="1:26" ht="24.9" customHeight="1" thickBot="1" x14ac:dyDescent="0.45">
      <c r="A47" s="64"/>
      <c r="B47" s="50">
        <v>1</v>
      </c>
      <c r="C47" s="51">
        <v>1</v>
      </c>
      <c r="D47" s="14"/>
      <c r="E47" s="58">
        <f>+H16</f>
        <v>0.42244901812038488</v>
      </c>
      <c r="F47" s="56">
        <f>+J17</f>
        <v>0.54992293758421185</v>
      </c>
      <c r="G47" s="14"/>
      <c r="H47" s="14"/>
      <c r="I47" s="14"/>
      <c r="J47" s="14"/>
      <c r="K47" s="14"/>
      <c r="L47" s="14"/>
      <c r="M47" s="14"/>
      <c r="N47" s="14"/>
      <c r="O47" s="14"/>
      <c r="T47" s="153"/>
      <c r="U47" s="153"/>
      <c r="V47" s="2"/>
      <c r="W47" s="2"/>
      <c r="X47" s="2"/>
    </row>
    <row r="48" spans="1:26" ht="24.9" customHeight="1" thickTop="1" x14ac:dyDescent="0.4">
      <c r="A48" s="14"/>
      <c r="B48" s="14"/>
      <c r="C48" s="14"/>
      <c r="D48" s="14"/>
      <c r="E48" s="58">
        <f>+H17</f>
        <v>0.2313026984695567</v>
      </c>
      <c r="F48" s="56">
        <f>+J17</f>
        <v>0.54992293758421185</v>
      </c>
      <c r="G48" s="14"/>
      <c r="H48" s="14"/>
      <c r="I48" s="14"/>
      <c r="J48" s="14"/>
      <c r="K48" s="14"/>
      <c r="L48" s="14"/>
      <c r="M48" s="14"/>
      <c r="N48" s="14"/>
      <c r="O48" s="14"/>
      <c r="T48" s="153"/>
      <c r="U48" s="153"/>
      <c r="V48" s="2"/>
      <c r="W48" s="2"/>
      <c r="X48" s="2"/>
    </row>
    <row r="49" spans="1:24" ht="24.9" customHeight="1" x14ac:dyDescent="0.4">
      <c r="A49" s="14"/>
      <c r="B49" s="75"/>
      <c r="C49" s="14"/>
      <c r="D49" s="14"/>
      <c r="E49" s="58">
        <f>+H17</f>
        <v>0.2313026984695567</v>
      </c>
      <c r="F49" s="56">
        <f>+J18</f>
        <v>0.29506117804977428</v>
      </c>
      <c r="G49" s="14"/>
      <c r="H49" s="14"/>
      <c r="I49" s="14"/>
      <c r="J49" s="14"/>
      <c r="K49" s="14"/>
      <c r="L49" s="14"/>
      <c r="M49" s="14"/>
      <c r="N49" s="14"/>
      <c r="O49" s="14"/>
      <c r="T49" s="153"/>
      <c r="U49" s="153"/>
      <c r="V49" s="2"/>
      <c r="W49" s="2"/>
      <c r="X49" s="2"/>
    </row>
    <row r="50" spans="1:24" ht="24.9" customHeight="1" x14ac:dyDescent="0.4">
      <c r="A50" s="14"/>
      <c r="B50" s="14"/>
      <c r="C50" s="14"/>
      <c r="D50" s="14"/>
      <c r="E50" s="58">
        <f>+H18</f>
        <v>4.0027259728903988E-2</v>
      </c>
      <c r="F50" s="56">
        <f>+J18</f>
        <v>0.29506117804977428</v>
      </c>
      <c r="G50" s="14"/>
      <c r="H50" s="14"/>
      <c r="I50" s="14"/>
      <c r="J50" s="14"/>
      <c r="K50" s="14"/>
      <c r="L50" s="14"/>
      <c r="M50" s="14"/>
      <c r="N50" s="14"/>
      <c r="O50" s="14"/>
      <c r="T50" s="153"/>
      <c r="U50" s="153"/>
      <c r="V50" s="2"/>
      <c r="W50" s="2"/>
      <c r="X50" s="2"/>
    </row>
    <row r="51" spans="1:24" ht="24.9" customHeight="1" thickBot="1" x14ac:dyDescent="0.45">
      <c r="A51" s="14"/>
      <c r="B51" s="14"/>
      <c r="C51" s="14"/>
      <c r="D51" s="14"/>
      <c r="E51" s="76">
        <f>+H18</f>
        <v>4.0027259728903988E-2</v>
      </c>
      <c r="F51" s="65">
        <f>+E51</f>
        <v>4.0027259728903988E-2</v>
      </c>
      <c r="G51" s="14"/>
      <c r="H51" s="14"/>
      <c r="I51" s="14"/>
      <c r="J51" s="14"/>
      <c r="K51" s="14"/>
      <c r="L51" s="14"/>
      <c r="M51" s="14"/>
      <c r="N51" s="14"/>
      <c r="O51" s="14"/>
      <c r="T51" s="153"/>
      <c r="U51" s="153"/>
      <c r="V51" s="2"/>
      <c r="W51" s="2"/>
      <c r="X51" s="2"/>
    </row>
    <row r="52" spans="1:24" ht="24.9" customHeight="1" thickTop="1" x14ac:dyDescent="0.4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T52" s="153"/>
      <c r="U52" s="153"/>
      <c r="V52" s="2"/>
      <c r="W52" s="2"/>
      <c r="X52" s="2"/>
    </row>
    <row r="53" spans="1:24" ht="24.9" customHeight="1" x14ac:dyDescent="0.3">
      <c r="G53" s="1"/>
      <c r="H53" s="142"/>
      <c r="I53" s="2"/>
      <c r="J53" s="2"/>
      <c r="K53" s="2"/>
      <c r="L53" s="2"/>
      <c r="M53" s="2"/>
      <c r="N53" s="2"/>
      <c r="T53" s="153"/>
      <c r="U53" s="153"/>
      <c r="V53" s="2"/>
      <c r="W53" s="2"/>
      <c r="X53" s="2"/>
    </row>
    <row r="54" spans="1:24" ht="24.9" customHeight="1" x14ac:dyDescent="0.3">
      <c r="H54" s="2"/>
      <c r="I54" s="2"/>
      <c r="J54" s="2"/>
      <c r="K54" s="2"/>
      <c r="L54" s="2"/>
      <c r="M54" s="2"/>
      <c r="N54" s="2"/>
      <c r="T54" s="153"/>
      <c r="U54" s="153"/>
      <c r="V54" s="2"/>
      <c r="W54" s="2"/>
      <c r="X54" s="2"/>
    </row>
    <row r="55" spans="1:24" ht="24.9" customHeight="1" x14ac:dyDescent="0.3">
      <c r="H55" s="2"/>
      <c r="I55" s="2"/>
      <c r="J55" s="2"/>
      <c r="K55" s="2"/>
      <c r="L55" s="2"/>
      <c r="M55" s="2"/>
      <c r="N55" s="2"/>
      <c r="T55" s="153"/>
      <c r="U55" s="153"/>
      <c r="V55" s="2"/>
      <c r="W55" s="2"/>
      <c r="X55" s="2"/>
    </row>
    <row r="56" spans="1:24" ht="24.9" customHeight="1" x14ac:dyDescent="0.3">
      <c r="H56" s="2"/>
      <c r="I56" s="2"/>
      <c r="J56" s="2"/>
      <c r="K56" s="2"/>
      <c r="L56" s="2"/>
      <c r="M56" s="2"/>
      <c r="N56" s="2"/>
      <c r="T56" s="153"/>
      <c r="U56" s="153"/>
      <c r="V56" s="2"/>
      <c r="W56" s="2"/>
      <c r="X56" s="2"/>
    </row>
    <row r="57" spans="1:24" ht="24.9" customHeight="1" x14ac:dyDescent="0.3">
      <c r="H57" s="2"/>
      <c r="I57" s="2"/>
      <c r="J57" s="2"/>
      <c r="K57" s="2"/>
      <c r="L57" s="2"/>
      <c r="M57" s="2"/>
      <c r="N57" s="2"/>
      <c r="T57" s="153"/>
      <c r="U57" s="153"/>
      <c r="V57" s="2"/>
      <c r="W57" s="2"/>
      <c r="X57" s="2"/>
    </row>
    <row r="58" spans="1:24" ht="24.9" customHeight="1" x14ac:dyDescent="0.3">
      <c r="H58" s="2"/>
      <c r="I58" s="2"/>
      <c r="J58" s="2"/>
      <c r="K58" s="2"/>
      <c r="L58" s="2"/>
      <c r="M58" s="2"/>
      <c r="N58" s="2"/>
      <c r="P58" s="2"/>
      <c r="Q58" s="2"/>
      <c r="R58" s="2"/>
      <c r="S58" s="2"/>
      <c r="T58" s="2"/>
      <c r="U58" s="2"/>
      <c r="V58" s="2"/>
      <c r="W58" s="2"/>
      <c r="X58" s="2"/>
    </row>
    <row r="59" spans="1:24" ht="24.9" customHeight="1" x14ac:dyDescent="0.3">
      <c r="H59" s="2"/>
      <c r="I59" s="2"/>
      <c r="J59" s="2"/>
      <c r="K59" s="2"/>
      <c r="L59" s="2"/>
      <c r="M59" s="2"/>
      <c r="N59" s="2"/>
      <c r="P59" s="2"/>
      <c r="Q59" s="2"/>
      <c r="R59" s="2"/>
      <c r="S59" s="2"/>
      <c r="T59" s="2"/>
      <c r="U59" s="2"/>
      <c r="V59" s="2"/>
      <c r="W59" s="2"/>
      <c r="X59" s="2"/>
    </row>
    <row r="60" spans="1:24" ht="24.9" customHeight="1" x14ac:dyDescent="0.3">
      <c r="H60" s="2"/>
      <c r="I60" s="2"/>
      <c r="J60" s="2"/>
      <c r="K60" s="2"/>
      <c r="L60" s="2"/>
      <c r="M60" s="2"/>
      <c r="N60" s="2"/>
      <c r="P60" s="2"/>
      <c r="Q60" s="2"/>
      <c r="R60" s="2"/>
      <c r="S60" s="2"/>
      <c r="T60" s="2"/>
      <c r="U60" s="2"/>
      <c r="V60" s="2"/>
      <c r="W60" s="2"/>
      <c r="X60" s="2"/>
    </row>
    <row r="61" spans="1:24" ht="24.9" customHeight="1" x14ac:dyDescent="0.3">
      <c r="H61" s="2"/>
      <c r="I61" s="2"/>
      <c r="J61" s="2"/>
      <c r="K61" s="2"/>
      <c r="L61" s="2"/>
      <c r="M61" s="2"/>
      <c r="N61" s="2"/>
      <c r="P61" s="2"/>
      <c r="Q61" s="2"/>
      <c r="R61" s="2"/>
      <c r="S61" s="2"/>
      <c r="T61" s="2"/>
      <c r="U61" s="2"/>
      <c r="V61" s="2"/>
      <c r="W61" s="2"/>
      <c r="X61" s="2"/>
    </row>
    <row r="62" spans="1:24" ht="24.9" customHeight="1" x14ac:dyDescent="0.3">
      <c r="H62" s="2"/>
      <c r="I62" s="2"/>
      <c r="J62" s="2"/>
      <c r="K62" s="2"/>
      <c r="L62" s="2"/>
      <c r="M62" s="2"/>
      <c r="N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24.9" customHeight="1" x14ac:dyDescent="0.3">
      <c r="H63" s="2"/>
      <c r="I63" s="2"/>
      <c r="J63" s="2"/>
      <c r="K63" s="2"/>
      <c r="L63" s="2"/>
      <c r="M63" s="2"/>
      <c r="N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24.9" customHeight="1" x14ac:dyDescent="0.3">
      <c r="H64" s="2"/>
      <c r="I64" s="2"/>
      <c r="J64" s="2"/>
      <c r="K64" s="2"/>
      <c r="L64" s="2"/>
      <c r="M64" s="2"/>
      <c r="N64" s="2"/>
      <c r="P64" s="2"/>
      <c r="Q64" s="2"/>
      <c r="R64" s="2"/>
      <c r="S64" s="2"/>
      <c r="T64" s="2"/>
      <c r="U64" s="2"/>
      <c r="V64" s="2"/>
      <c r="W64" s="2"/>
      <c r="X64" s="2"/>
    </row>
    <row r="65" spans="8:24" ht="24.9" customHeight="1" x14ac:dyDescent="0.3">
      <c r="H65" s="2"/>
      <c r="I65" s="2"/>
      <c r="J65" s="2"/>
      <c r="K65" s="2"/>
      <c r="L65" s="2"/>
      <c r="M65" s="2"/>
      <c r="N65" s="2"/>
      <c r="P65" s="2"/>
      <c r="Q65" s="2"/>
      <c r="R65" s="2"/>
      <c r="S65" s="2"/>
      <c r="T65" s="2"/>
      <c r="U65" s="2"/>
      <c r="V65" s="2"/>
      <c r="W65" s="2"/>
      <c r="X65" s="2"/>
    </row>
    <row r="66" spans="8:24" ht="24.9" customHeight="1" x14ac:dyDescent="0.3">
      <c r="H66" s="2"/>
      <c r="I66" s="2"/>
      <c r="J66" s="2"/>
      <c r="K66" s="2"/>
      <c r="L66" s="2"/>
      <c r="M66" s="2"/>
      <c r="N66" s="2"/>
      <c r="P66" s="2"/>
      <c r="Q66" s="2"/>
      <c r="R66" s="2"/>
      <c r="S66" s="2"/>
      <c r="T66" s="2"/>
      <c r="U66" s="2"/>
      <c r="V66" s="2"/>
      <c r="W66" s="2"/>
      <c r="X66" s="2"/>
    </row>
    <row r="67" spans="8:24" ht="24.9" customHeight="1" x14ac:dyDescent="0.3">
      <c r="H67" s="2"/>
      <c r="I67" s="2"/>
      <c r="J67" s="2"/>
      <c r="K67" s="2"/>
      <c r="L67" s="2"/>
      <c r="M67" s="2"/>
      <c r="N67" s="2"/>
      <c r="P67" s="2"/>
      <c r="Q67" s="2"/>
      <c r="R67" s="2"/>
      <c r="S67" s="2"/>
      <c r="T67" s="2"/>
      <c r="U67" s="2"/>
      <c r="V67" s="2"/>
      <c r="W67" s="2"/>
      <c r="X67" s="2"/>
    </row>
    <row r="68" spans="8:24" ht="24.9" customHeight="1" x14ac:dyDescent="0.3">
      <c r="H68" s="2"/>
      <c r="I68" s="2"/>
      <c r="J68" s="2"/>
      <c r="K68" s="2"/>
      <c r="L68" s="2"/>
      <c r="M68" s="2"/>
      <c r="N68" s="2"/>
      <c r="P68" s="2"/>
      <c r="Q68" s="2"/>
      <c r="R68" s="2"/>
      <c r="S68" s="2"/>
      <c r="T68" s="2"/>
      <c r="U68" s="2"/>
      <c r="V68" s="2"/>
      <c r="W68" s="2"/>
      <c r="X68" s="2"/>
    </row>
    <row r="69" spans="8:24" ht="19.8" x14ac:dyDescent="0.3">
      <c r="H69" s="2"/>
      <c r="I69" s="2"/>
      <c r="J69" s="2"/>
      <c r="K69" s="2"/>
      <c r="L69" s="2"/>
      <c r="M69" s="2"/>
      <c r="N69" s="2"/>
      <c r="P69" s="2"/>
      <c r="Q69" s="2"/>
      <c r="R69" s="2"/>
      <c r="S69" s="2"/>
      <c r="T69" s="2"/>
      <c r="U69" s="2"/>
      <c r="V69" s="2"/>
      <c r="W69" s="2"/>
      <c r="X69" s="2"/>
    </row>
    <row r="70" spans="8:24" ht="19.8" x14ac:dyDescent="0.3">
      <c r="H70" s="2"/>
      <c r="I70" s="2"/>
      <c r="J70" s="2"/>
      <c r="K70" s="2"/>
      <c r="L70" s="2"/>
      <c r="M70" s="2"/>
      <c r="N70" s="2"/>
      <c r="P70" s="2"/>
      <c r="Q70" s="2"/>
      <c r="R70" s="2"/>
      <c r="S70" s="2"/>
      <c r="T70" s="2"/>
      <c r="U70" s="2"/>
      <c r="V70" s="2"/>
      <c r="W70" s="2"/>
      <c r="X70" s="2"/>
    </row>
    <row r="71" spans="8:24" ht="19.8" x14ac:dyDescent="0.3">
      <c r="H71" s="2"/>
      <c r="I71" s="2"/>
      <c r="J71" s="2"/>
      <c r="K71" s="2"/>
      <c r="L71" s="2"/>
      <c r="M71" s="2"/>
      <c r="N71" s="2"/>
      <c r="P71" s="2"/>
      <c r="Q71" s="2"/>
      <c r="R71" s="2"/>
      <c r="S71" s="2"/>
      <c r="T71" s="2"/>
      <c r="U71" s="2"/>
      <c r="V71" s="2"/>
      <c r="W71" s="2"/>
      <c r="X71" s="2"/>
    </row>
    <row r="72" spans="8:24" ht="19.8" x14ac:dyDescent="0.3">
      <c r="H72" s="2"/>
      <c r="I72" s="2"/>
      <c r="J72" s="2"/>
      <c r="K72" s="2"/>
      <c r="L72" s="2"/>
      <c r="M72" s="2"/>
      <c r="N72" s="2"/>
      <c r="P72" s="2"/>
      <c r="Q72" s="2"/>
      <c r="R72" s="2"/>
      <c r="S72" s="2"/>
      <c r="T72" s="2"/>
      <c r="U72" s="2"/>
      <c r="V72" s="2"/>
      <c r="W72" s="2"/>
      <c r="X72" s="2"/>
    </row>
    <row r="73" spans="8:24" ht="19.8" x14ac:dyDescent="0.3">
      <c r="H73" s="2"/>
      <c r="I73" s="2"/>
      <c r="J73" s="2"/>
      <c r="K73" s="2"/>
      <c r="L73" s="2"/>
      <c r="M73" s="2"/>
      <c r="N73" s="2"/>
      <c r="P73" s="2"/>
      <c r="Q73" s="2"/>
      <c r="R73" s="2"/>
      <c r="S73" s="2"/>
      <c r="T73" s="2"/>
      <c r="U73" s="2"/>
      <c r="V73" s="2"/>
      <c r="W73" s="2"/>
      <c r="X73" s="2"/>
    </row>
    <row r="74" spans="8:24" ht="19.8" x14ac:dyDescent="0.3">
      <c r="H74" s="2"/>
      <c r="I74" s="2"/>
      <c r="J74" s="2"/>
      <c r="K74" s="2"/>
      <c r="L74" s="2"/>
      <c r="M74" s="2"/>
      <c r="N74" s="2"/>
      <c r="P74" s="2"/>
      <c r="Q74" s="2"/>
      <c r="R74" s="2"/>
      <c r="S74" s="2"/>
      <c r="T74" s="2"/>
      <c r="U74" s="2"/>
      <c r="V74" s="2"/>
      <c r="W74" s="2"/>
      <c r="X74" s="2"/>
    </row>
    <row r="75" spans="8:24" ht="19.8" x14ac:dyDescent="0.3">
      <c r="H75" s="2"/>
      <c r="I75" s="2"/>
      <c r="J75" s="2"/>
      <c r="K75" s="2"/>
      <c r="L75" s="2"/>
      <c r="M75" s="2"/>
      <c r="N75" s="2"/>
      <c r="P75" s="2"/>
      <c r="Q75" s="2"/>
      <c r="R75" s="2"/>
      <c r="S75" s="2"/>
      <c r="T75" s="2"/>
      <c r="U75" s="2"/>
      <c r="V75" s="2"/>
      <c r="W75" s="2"/>
      <c r="X75" s="2"/>
    </row>
    <row r="76" spans="8:24" ht="19.8" x14ac:dyDescent="0.3">
      <c r="H76" s="2"/>
      <c r="I76" s="2"/>
      <c r="J76" s="2"/>
      <c r="K76" s="2"/>
      <c r="L76" s="2"/>
      <c r="M76" s="2"/>
      <c r="N76" s="2"/>
      <c r="P76" s="2"/>
      <c r="Q76" s="2"/>
      <c r="R76" s="2"/>
      <c r="S76" s="2"/>
      <c r="T76" s="2"/>
      <c r="U76" s="2"/>
      <c r="V76" s="2"/>
      <c r="W76" s="2"/>
      <c r="X76" s="2"/>
    </row>
    <row r="77" spans="8:24" ht="19.8" x14ac:dyDescent="0.3">
      <c r="H77" s="2"/>
      <c r="I77" s="2"/>
      <c r="J77" s="2"/>
      <c r="K77" s="2"/>
      <c r="L77" s="2"/>
      <c r="M77" s="2"/>
      <c r="N77" s="2"/>
      <c r="P77" s="2"/>
      <c r="Q77" s="2"/>
      <c r="R77" s="2"/>
      <c r="S77" s="2"/>
      <c r="T77" s="2"/>
      <c r="U77" s="2"/>
      <c r="V77" s="2"/>
      <c r="W77" s="2"/>
      <c r="X77" s="2"/>
    </row>
    <row r="78" spans="8:24" ht="19.8" x14ac:dyDescent="0.3">
      <c r="H78" s="2"/>
      <c r="I78" s="2"/>
      <c r="J78" s="2"/>
      <c r="K78" s="2"/>
      <c r="L78" s="2"/>
      <c r="M78" s="2"/>
      <c r="N78" s="2"/>
      <c r="P78" s="2"/>
      <c r="Q78" s="2"/>
      <c r="R78" s="2"/>
      <c r="S78" s="2"/>
      <c r="T78" s="2"/>
      <c r="U78" s="2"/>
      <c r="V78" s="2"/>
      <c r="W78" s="2"/>
      <c r="X78" s="2"/>
    </row>
    <row r="79" spans="8:24" ht="19.8" x14ac:dyDescent="0.3">
      <c r="H79" s="2"/>
      <c r="I79" s="2"/>
      <c r="J79" s="2"/>
      <c r="K79" s="2"/>
      <c r="L79" s="2"/>
      <c r="M79" s="2"/>
      <c r="N79" s="2"/>
      <c r="P79" s="2"/>
      <c r="Q79" s="2"/>
      <c r="R79" s="2"/>
      <c r="S79" s="2"/>
      <c r="T79" s="2"/>
      <c r="U79" s="2"/>
      <c r="V79" s="2"/>
      <c r="W79" s="2"/>
      <c r="X79" s="2"/>
    </row>
    <row r="80" spans="8:24" ht="19.8" x14ac:dyDescent="0.3">
      <c r="H80" s="2"/>
      <c r="I80" s="2"/>
      <c r="J80" s="2"/>
      <c r="K80" s="2"/>
      <c r="L80" s="2"/>
      <c r="M80" s="2"/>
      <c r="N80" s="2"/>
      <c r="P80" s="2"/>
      <c r="Q80" s="2"/>
      <c r="R80" s="2"/>
      <c r="S80" s="2"/>
      <c r="T80" s="2"/>
      <c r="U80" s="2"/>
      <c r="V80" s="2"/>
      <c r="W80" s="2"/>
      <c r="X80" s="2"/>
    </row>
    <row r="81" spans="8:24" ht="19.8" x14ac:dyDescent="0.3">
      <c r="H81" s="2"/>
      <c r="I81" s="2"/>
      <c r="J81" s="2"/>
      <c r="K81" s="2"/>
      <c r="L81" s="2"/>
      <c r="M81" s="2"/>
      <c r="N81" s="2"/>
      <c r="P81" s="2"/>
      <c r="Q81" s="2"/>
      <c r="R81" s="2"/>
      <c r="S81" s="2"/>
      <c r="T81" s="2"/>
      <c r="U81" s="2"/>
      <c r="V81" s="2"/>
      <c r="W81" s="2"/>
      <c r="X81" s="2"/>
    </row>
    <row r="82" spans="8:24" ht="19.8" x14ac:dyDescent="0.3">
      <c r="H82" s="2"/>
      <c r="I82" s="2"/>
      <c r="J82" s="2"/>
      <c r="K82" s="2"/>
      <c r="L82" s="2"/>
      <c r="M82" s="2"/>
      <c r="N82" s="2"/>
      <c r="P82" s="2"/>
      <c r="Q82" s="2"/>
      <c r="R82" s="2"/>
      <c r="S82" s="2"/>
      <c r="T82" s="2"/>
      <c r="U82" s="2"/>
      <c r="V82" s="2"/>
      <c r="W82" s="2"/>
      <c r="X82" s="2"/>
    </row>
    <row r="83" spans="8:24" ht="19.8" x14ac:dyDescent="0.3">
      <c r="H83" s="2"/>
      <c r="I83" s="2"/>
      <c r="J83" s="2"/>
      <c r="K83" s="2"/>
      <c r="L83" s="2"/>
      <c r="M83" s="2"/>
      <c r="N83" s="2"/>
      <c r="P83" s="2"/>
      <c r="Q83" s="2"/>
      <c r="R83" s="2"/>
      <c r="S83" s="2"/>
      <c r="T83" s="2"/>
      <c r="U83" s="2"/>
      <c r="V83" s="2"/>
      <c r="W83" s="2"/>
      <c r="X83" s="2"/>
    </row>
    <row r="84" spans="8:24" ht="19.8" x14ac:dyDescent="0.3">
      <c r="H84" s="2"/>
      <c r="I84" s="2"/>
      <c r="J84" s="2"/>
      <c r="K84" s="2"/>
      <c r="L84" s="2"/>
      <c r="M84" s="2"/>
      <c r="N84" s="2"/>
      <c r="P84" s="2"/>
      <c r="Q84" s="2"/>
      <c r="R84" s="2"/>
      <c r="S84" s="2"/>
      <c r="T84" s="2"/>
      <c r="U84" s="2"/>
      <c r="V84" s="2"/>
      <c r="W84" s="2"/>
      <c r="X84" s="2"/>
    </row>
    <row r="85" spans="8:24" ht="19.8" x14ac:dyDescent="0.3">
      <c r="H85" s="2"/>
      <c r="I85" s="2"/>
      <c r="J85" s="2"/>
      <c r="K85" s="2"/>
      <c r="L85" s="2"/>
      <c r="M85" s="2"/>
      <c r="N85" s="2"/>
      <c r="P85" s="2"/>
      <c r="Q85" s="2"/>
      <c r="R85" s="2"/>
      <c r="S85" s="2"/>
      <c r="T85" s="2"/>
      <c r="U85" s="2"/>
      <c r="V85" s="2"/>
      <c r="W85" s="2"/>
      <c r="X85" s="2"/>
    </row>
    <row r="86" spans="8:24" ht="19.8" x14ac:dyDescent="0.3">
      <c r="H86" s="2"/>
      <c r="I86" s="2"/>
      <c r="J86" s="2"/>
      <c r="K86" s="2"/>
      <c r="L86" s="2"/>
      <c r="M86" s="2"/>
      <c r="N86" s="2"/>
      <c r="P86" s="2"/>
      <c r="Q86" s="2"/>
      <c r="R86" s="2"/>
      <c r="S86" s="2"/>
      <c r="T86" s="2"/>
      <c r="U86" s="2"/>
      <c r="V86" s="2"/>
      <c r="W86" s="2"/>
      <c r="X86" s="2"/>
    </row>
    <row r="87" spans="8:24" ht="19.8" x14ac:dyDescent="0.3">
      <c r="H87" s="2"/>
      <c r="I87" s="2"/>
      <c r="J87" s="2"/>
      <c r="K87" s="2"/>
      <c r="L87" s="2"/>
      <c r="M87" s="2"/>
      <c r="N87" s="2"/>
      <c r="P87" s="2"/>
      <c r="Q87" s="2"/>
      <c r="R87" s="2"/>
      <c r="S87" s="2"/>
      <c r="T87" s="2"/>
      <c r="U87" s="2"/>
      <c r="V87" s="2"/>
      <c r="W87" s="2"/>
      <c r="X87" s="2"/>
    </row>
    <row r="88" spans="8:24" ht="19.8" x14ac:dyDescent="0.3">
      <c r="H88" s="2"/>
      <c r="I88" s="2"/>
      <c r="J88" s="2"/>
      <c r="K88" s="2"/>
      <c r="L88" s="2"/>
      <c r="M88" s="2"/>
      <c r="N88" s="2"/>
      <c r="P88" s="2"/>
      <c r="Q88" s="2"/>
      <c r="R88" s="2"/>
      <c r="S88" s="2"/>
      <c r="T88" s="2"/>
      <c r="U88" s="2"/>
      <c r="V88" s="2"/>
      <c r="W88" s="2"/>
      <c r="X88" s="2"/>
    </row>
    <row r="89" spans="8:24" ht="19.8" x14ac:dyDescent="0.3">
      <c r="H89" s="2"/>
      <c r="I89" s="2"/>
      <c r="J89" s="2"/>
      <c r="K89" s="2"/>
      <c r="L89" s="2"/>
      <c r="M89" s="2"/>
      <c r="N89" s="2"/>
      <c r="P89" s="2"/>
      <c r="Q89" s="2"/>
      <c r="R89" s="2"/>
      <c r="S89" s="2"/>
      <c r="T89" s="2"/>
      <c r="U89" s="2"/>
      <c r="V89" s="2"/>
      <c r="W89" s="2"/>
      <c r="X89" s="2"/>
    </row>
    <row r="90" spans="8:24" ht="19.8" x14ac:dyDescent="0.3">
      <c r="H90" s="2"/>
      <c r="I90" s="2"/>
      <c r="J90" s="2"/>
      <c r="K90" s="2"/>
      <c r="L90" s="2"/>
      <c r="M90" s="2"/>
      <c r="N90" s="2"/>
      <c r="P90" s="2"/>
      <c r="Q90" s="2"/>
      <c r="R90" s="2"/>
      <c r="S90" s="2"/>
      <c r="T90" s="2"/>
      <c r="U90" s="2"/>
      <c r="V90" s="2"/>
      <c r="W90" s="2"/>
      <c r="X90" s="2"/>
    </row>
    <row r="91" spans="8:24" ht="19.8" x14ac:dyDescent="0.3">
      <c r="H91" s="2"/>
      <c r="I91" s="2"/>
      <c r="J91" s="2"/>
      <c r="K91" s="2"/>
      <c r="L91" s="2"/>
      <c r="M91" s="2"/>
      <c r="N91" s="2"/>
      <c r="P91" s="2"/>
      <c r="Q91" s="2"/>
      <c r="R91" s="2"/>
      <c r="S91" s="2"/>
      <c r="T91" s="2"/>
      <c r="U91" s="2"/>
      <c r="V91" s="2"/>
      <c r="W91" s="2"/>
      <c r="X91" s="2"/>
    </row>
    <row r="92" spans="8:24" ht="19.8" x14ac:dyDescent="0.3">
      <c r="H92" s="2"/>
      <c r="I92" s="2"/>
      <c r="J92" s="2"/>
      <c r="K92" s="2"/>
      <c r="L92" s="2"/>
      <c r="M92" s="2"/>
      <c r="N92" s="2"/>
      <c r="P92" s="2"/>
      <c r="Q92" s="2"/>
      <c r="R92" s="2"/>
      <c r="S92" s="2"/>
      <c r="T92" s="2"/>
      <c r="U92" s="2"/>
      <c r="V92" s="2"/>
      <c r="W92" s="2"/>
      <c r="X92" s="2"/>
    </row>
    <row r="93" spans="8:24" ht="19.8" x14ac:dyDescent="0.3">
      <c r="H93" s="2"/>
      <c r="I93" s="2"/>
      <c r="J93" s="2"/>
      <c r="K93" s="2"/>
      <c r="L93" s="2"/>
      <c r="M93" s="2"/>
      <c r="N93" s="2"/>
      <c r="P93" s="2"/>
      <c r="Q93" s="2"/>
      <c r="R93" s="2"/>
      <c r="S93" s="2"/>
      <c r="T93" s="2"/>
      <c r="U93" s="2"/>
      <c r="V93" s="2"/>
      <c r="W93" s="2"/>
      <c r="X93" s="2"/>
    </row>
    <row r="94" spans="8:24" ht="19.8" x14ac:dyDescent="0.3">
      <c r="H94" s="2"/>
      <c r="I94" s="2"/>
      <c r="J94" s="2"/>
      <c r="K94" s="2"/>
      <c r="L94" s="2"/>
      <c r="M94" s="2"/>
      <c r="N94" s="2"/>
      <c r="P94" s="2"/>
      <c r="Q94" s="2"/>
      <c r="R94" s="2"/>
      <c r="S94" s="2"/>
      <c r="T94" s="2"/>
      <c r="U94" s="2"/>
      <c r="V94" s="2"/>
      <c r="W94" s="2"/>
      <c r="X94" s="2"/>
    </row>
    <row r="95" spans="8:24" ht="19.8" x14ac:dyDescent="0.3">
      <c r="H95" s="2"/>
      <c r="I95" s="2"/>
      <c r="J95" s="2"/>
      <c r="K95" s="2"/>
      <c r="L95" s="2"/>
      <c r="M95" s="2"/>
      <c r="N95" s="2"/>
      <c r="P95" s="2"/>
      <c r="Q95" s="2"/>
      <c r="R95" s="2"/>
      <c r="S95" s="2"/>
      <c r="T95" s="2"/>
      <c r="U95" s="2"/>
      <c r="V95" s="2"/>
      <c r="W95" s="2"/>
      <c r="X95" s="2"/>
    </row>
    <row r="96" spans="8:24" ht="19.8" x14ac:dyDescent="0.3">
      <c r="H96" s="2"/>
      <c r="I96" s="2"/>
      <c r="J96" s="2"/>
      <c r="K96" s="2"/>
      <c r="L96" s="2"/>
      <c r="M96" s="2"/>
      <c r="N96" s="2"/>
      <c r="P96" s="2"/>
      <c r="Q96" s="2"/>
      <c r="R96" s="2"/>
      <c r="S96" s="2"/>
      <c r="T96" s="2"/>
      <c r="U96" s="2"/>
      <c r="V96" s="2"/>
      <c r="W96" s="2"/>
      <c r="X96" s="2"/>
    </row>
    <row r="97" spans="8:24" ht="19.8" x14ac:dyDescent="0.3">
      <c r="H97" s="2"/>
      <c r="I97" s="2"/>
      <c r="J97" s="2"/>
      <c r="K97" s="2"/>
      <c r="L97" s="2"/>
      <c r="M97" s="2"/>
      <c r="N97" s="2"/>
      <c r="P97" s="2"/>
      <c r="Q97" s="2"/>
      <c r="R97" s="2"/>
      <c r="S97" s="2"/>
      <c r="T97" s="2"/>
      <c r="U97" s="2"/>
      <c r="V97" s="2"/>
      <c r="W97" s="2"/>
      <c r="X97" s="2"/>
    </row>
    <row r="98" spans="8:24" ht="19.8" x14ac:dyDescent="0.3">
      <c r="H98" s="2"/>
      <c r="I98" s="2"/>
      <c r="J98" s="2"/>
      <c r="K98" s="2"/>
      <c r="L98" s="2"/>
      <c r="M98" s="2"/>
      <c r="N98" s="2"/>
      <c r="P98" s="2"/>
      <c r="Q98" s="2"/>
      <c r="R98" s="2"/>
      <c r="S98" s="2"/>
      <c r="T98" s="2"/>
      <c r="U98" s="2"/>
      <c r="V98" s="2"/>
      <c r="W98" s="2"/>
      <c r="X98" s="2"/>
    </row>
    <row r="99" spans="8:24" ht="19.8" x14ac:dyDescent="0.3">
      <c r="H99" s="2"/>
      <c r="I99" s="2"/>
      <c r="J99" s="2"/>
      <c r="K99" s="2"/>
      <c r="L99" s="2"/>
      <c r="M99" s="2"/>
      <c r="N99" s="2"/>
      <c r="P99" s="2"/>
      <c r="Q99" s="2"/>
      <c r="R99" s="2"/>
      <c r="S99" s="2"/>
      <c r="T99" s="2"/>
      <c r="U99" s="2"/>
      <c r="V99" s="2"/>
      <c r="W99" s="2"/>
      <c r="X99" s="2"/>
    </row>
    <row r="100" spans="8:24" ht="19.8" x14ac:dyDescent="0.3">
      <c r="H100" s="2"/>
      <c r="I100" s="2"/>
      <c r="J100" s="2"/>
      <c r="K100" s="2"/>
      <c r="L100" s="2"/>
      <c r="M100" s="2"/>
      <c r="N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8:24" ht="19.8" x14ac:dyDescent="0.3">
      <c r="H101" s="2"/>
      <c r="I101" s="2"/>
      <c r="J101" s="2"/>
      <c r="K101" s="2"/>
      <c r="L101" s="2"/>
      <c r="M101" s="2"/>
      <c r="N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8:24" ht="19.8" x14ac:dyDescent="0.3">
      <c r="H102" s="2"/>
      <c r="I102" s="2"/>
      <c r="J102" s="2"/>
      <c r="K102" s="2"/>
      <c r="L102" s="2"/>
      <c r="M102" s="2"/>
      <c r="N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8:24" ht="19.8" x14ac:dyDescent="0.3">
      <c r="H103" s="2"/>
      <c r="I103" s="2"/>
      <c r="J103" s="2"/>
      <c r="K103" s="2"/>
      <c r="L103" s="2"/>
      <c r="M103" s="2"/>
      <c r="N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8:24" ht="19.8" x14ac:dyDescent="0.3">
      <c r="H104" s="2"/>
      <c r="I104" s="2"/>
      <c r="J104" s="2"/>
      <c r="K104" s="2"/>
      <c r="L104" s="2"/>
      <c r="M104" s="2"/>
      <c r="N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8:24" ht="19.8" x14ac:dyDescent="0.3">
      <c r="H105" s="2"/>
      <c r="I105" s="2"/>
      <c r="J105" s="2"/>
      <c r="K105" s="2"/>
      <c r="L105" s="2"/>
      <c r="M105" s="2"/>
      <c r="N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8:24" ht="19.8" x14ac:dyDescent="0.3">
      <c r="H106" s="2"/>
      <c r="I106" s="2"/>
      <c r="J106" s="2"/>
      <c r="K106" s="2"/>
      <c r="L106" s="2"/>
      <c r="M106" s="2"/>
      <c r="N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8:24" ht="19.8" x14ac:dyDescent="0.3">
      <c r="H107" s="2"/>
      <c r="I107" s="2"/>
      <c r="J107" s="2"/>
      <c r="K107" s="2"/>
      <c r="L107" s="2"/>
      <c r="M107" s="2"/>
      <c r="N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8:24" ht="19.8" x14ac:dyDescent="0.3">
      <c r="H108" s="2"/>
      <c r="I108" s="2"/>
      <c r="J108" s="2"/>
      <c r="K108" s="2"/>
      <c r="L108" s="2"/>
      <c r="M108" s="2"/>
      <c r="N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8:24" ht="19.8" x14ac:dyDescent="0.3">
      <c r="H109" s="2"/>
      <c r="I109" s="2"/>
      <c r="J109" s="2"/>
      <c r="K109" s="2"/>
      <c r="L109" s="2"/>
      <c r="M109" s="2"/>
      <c r="N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8:24" ht="19.8" x14ac:dyDescent="0.3">
      <c r="H110" s="2"/>
      <c r="I110" s="2"/>
      <c r="J110" s="2"/>
      <c r="K110" s="2"/>
      <c r="L110" s="2"/>
      <c r="M110" s="2"/>
      <c r="N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8:24" ht="19.8" x14ac:dyDescent="0.3"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8:24" ht="19.8" x14ac:dyDescent="0.3">
      <c r="H112" s="2"/>
      <c r="I112" s="2"/>
      <c r="J112" s="2"/>
      <c r="K112" s="2"/>
      <c r="L112" s="2"/>
      <c r="M112" s="2"/>
      <c r="N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8:24" ht="19.8" x14ac:dyDescent="0.3">
      <c r="H113" s="2"/>
      <c r="I113" s="2"/>
      <c r="J113" s="2"/>
      <c r="K113" s="2"/>
      <c r="L113" s="2"/>
      <c r="M113" s="2"/>
      <c r="N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8:24" ht="19.8" x14ac:dyDescent="0.3">
      <c r="H114" s="2"/>
      <c r="I114" s="2"/>
      <c r="J114" s="2"/>
      <c r="K114" s="2"/>
      <c r="L114" s="2"/>
      <c r="M114" s="2"/>
      <c r="N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8:24" ht="19.8" x14ac:dyDescent="0.3">
      <c r="H115" s="2"/>
      <c r="I115" s="2"/>
      <c r="J115" s="2"/>
      <c r="K115" s="2"/>
      <c r="L115" s="2"/>
      <c r="M115" s="2"/>
      <c r="N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8:24" ht="19.8" x14ac:dyDescent="0.3">
      <c r="H116" s="2"/>
      <c r="I116" s="2"/>
      <c r="J116" s="2"/>
      <c r="K116" s="2"/>
      <c r="L116" s="2"/>
      <c r="M116" s="2"/>
      <c r="N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8:24" ht="19.8" x14ac:dyDescent="0.3">
      <c r="H117" s="2"/>
      <c r="I117" s="2"/>
      <c r="J117" s="2"/>
      <c r="K117" s="2"/>
      <c r="L117" s="2"/>
      <c r="M117" s="2"/>
      <c r="N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8:24" ht="19.8" x14ac:dyDescent="0.3">
      <c r="H118" s="2"/>
      <c r="I118" s="2"/>
      <c r="J118" s="2"/>
      <c r="K118" s="2"/>
      <c r="L118" s="2"/>
      <c r="M118" s="2"/>
      <c r="N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8:24" ht="19.8" x14ac:dyDescent="0.3">
      <c r="H119" s="2"/>
      <c r="I119" s="2"/>
      <c r="J119" s="2"/>
      <c r="K119" s="2"/>
      <c r="L119" s="2"/>
      <c r="M119" s="2"/>
      <c r="N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8:24" ht="19.8" x14ac:dyDescent="0.3">
      <c r="H120" s="2"/>
      <c r="I120" s="2"/>
      <c r="J120" s="2"/>
      <c r="K120" s="2"/>
      <c r="L120" s="2"/>
      <c r="M120" s="2"/>
      <c r="N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8:24" ht="19.8" x14ac:dyDescent="0.3">
      <c r="H121" s="2"/>
      <c r="I121" s="2"/>
      <c r="J121" s="2"/>
      <c r="K121" s="2"/>
      <c r="L121" s="2"/>
      <c r="M121" s="2"/>
      <c r="N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8:24" ht="19.8" x14ac:dyDescent="0.3">
      <c r="H122" s="2"/>
      <c r="I122" s="2"/>
      <c r="J122" s="2"/>
      <c r="K122" s="2"/>
      <c r="L122" s="2"/>
      <c r="M122" s="2"/>
      <c r="N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8:24" ht="19.8" x14ac:dyDescent="0.3">
      <c r="H123" s="2"/>
      <c r="I123" s="2"/>
      <c r="J123" s="2"/>
      <c r="K123" s="2"/>
      <c r="L123" s="2"/>
      <c r="M123" s="2"/>
      <c r="N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8:24" ht="19.8" x14ac:dyDescent="0.3">
      <c r="H124" s="2"/>
      <c r="I124" s="2"/>
      <c r="J124" s="2"/>
      <c r="K124" s="2"/>
      <c r="L124" s="2"/>
      <c r="M124" s="2"/>
      <c r="N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8:24" ht="19.8" x14ac:dyDescent="0.3">
      <c r="H125" s="2"/>
      <c r="I125" s="2"/>
      <c r="J125" s="2"/>
      <c r="K125" s="2"/>
      <c r="L125" s="2"/>
      <c r="M125" s="2"/>
      <c r="N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8:24" ht="19.8" x14ac:dyDescent="0.3">
      <c r="H126" s="2"/>
      <c r="I126" s="2"/>
      <c r="J126" s="2"/>
      <c r="K126" s="2"/>
      <c r="L126" s="2"/>
      <c r="M126" s="2"/>
      <c r="N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8:24" ht="19.8" x14ac:dyDescent="0.3">
      <c r="H127" s="2"/>
      <c r="I127" s="2"/>
      <c r="J127" s="2"/>
      <c r="K127" s="2"/>
      <c r="L127" s="2"/>
      <c r="M127" s="2"/>
      <c r="N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8:24" ht="19.8" x14ac:dyDescent="0.3">
      <c r="H128" s="2"/>
      <c r="I128" s="2"/>
      <c r="J128" s="2"/>
      <c r="K128" s="2"/>
      <c r="L128" s="2"/>
      <c r="M128" s="2"/>
      <c r="N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8:24" ht="19.8" x14ac:dyDescent="0.3">
      <c r="H129" s="2"/>
      <c r="I129" s="2"/>
      <c r="J129" s="2"/>
      <c r="K129" s="2"/>
      <c r="L129" s="2"/>
      <c r="M129" s="2"/>
      <c r="N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8:24" ht="19.8" x14ac:dyDescent="0.3">
      <c r="H130" s="2"/>
      <c r="I130" s="2"/>
      <c r="J130" s="2"/>
      <c r="K130" s="2"/>
      <c r="L130" s="2"/>
      <c r="M130" s="2"/>
      <c r="N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8:24" ht="19.8" x14ac:dyDescent="0.3">
      <c r="H131" s="2"/>
      <c r="I131" s="2"/>
      <c r="J131" s="2"/>
      <c r="K131" s="2"/>
      <c r="L131" s="2"/>
      <c r="M131" s="2"/>
      <c r="N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8:24" ht="19.8" x14ac:dyDescent="0.3">
      <c r="H132" s="2"/>
      <c r="I132" s="2"/>
      <c r="J132" s="2"/>
      <c r="K132" s="2"/>
      <c r="L132" s="2"/>
      <c r="M132" s="2"/>
      <c r="N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8:24" ht="19.8" x14ac:dyDescent="0.3">
      <c r="H133" s="2"/>
      <c r="I133" s="2"/>
      <c r="J133" s="2"/>
      <c r="K133" s="2"/>
      <c r="L133" s="2"/>
      <c r="M133" s="2"/>
      <c r="N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8:24" ht="19.8" x14ac:dyDescent="0.3">
      <c r="H134" s="2"/>
      <c r="I134" s="2"/>
      <c r="J134" s="2"/>
      <c r="K134" s="2"/>
      <c r="L134" s="2"/>
      <c r="M134" s="2"/>
      <c r="N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8:24" ht="19.8" x14ac:dyDescent="0.3">
      <c r="H135" s="2"/>
      <c r="I135" s="2"/>
      <c r="J135" s="2"/>
      <c r="K135" s="2"/>
      <c r="L135" s="2"/>
      <c r="M135" s="2"/>
      <c r="N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8:24" ht="19.8" x14ac:dyDescent="0.3">
      <c r="H136" s="2"/>
      <c r="I136" s="2"/>
      <c r="J136" s="2"/>
      <c r="K136" s="2"/>
      <c r="L136" s="2"/>
      <c r="M136" s="2"/>
      <c r="N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8:24" ht="19.8" x14ac:dyDescent="0.3">
      <c r="H137" s="2"/>
      <c r="I137" s="2"/>
      <c r="J137" s="2"/>
      <c r="K137" s="2"/>
      <c r="L137" s="2"/>
      <c r="M137" s="2"/>
      <c r="N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8:24" ht="19.8" x14ac:dyDescent="0.3">
      <c r="H138" s="2"/>
      <c r="I138" s="2"/>
      <c r="J138" s="2"/>
      <c r="K138" s="2"/>
      <c r="L138" s="2"/>
      <c r="M138" s="2"/>
      <c r="N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8:24" ht="19.8" x14ac:dyDescent="0.3">
      <c r="H139" s="2"/>
      <c r="I139" s="2"/>
      <c r="J139" s="2"/>
      <c r="K139" s="2"/>
      <c r="L139" s="2"/>
      <c r="M139" s="2"/>
      <c r="N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8:24" ht="19.8" x14ac:dyDescent="0.3">
      <c r="H140" s="2"/>
      <c r="I140" s="2"/>
      <c r="J140" s="2"/>
      <c r="K140" s="2"/>
      <c r="L140" s="2"/>
      <c r="M140" s="2"/>
      <c r="N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8:24" ht="19.8" x14ac:dyDescent="0.3">
      <c r="H141" s="2"/>
      <c r="I141" s="2"/>
      <c r="J141" s="2"/>
      <c r="K141" s="2"/>
      <c r="L141" s="2"/>
      <c r="M141" s="2"/>
      <c r="N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8:24" ht="19.8" x14ac:dyDescent="0.3">
      <c r="H142" s="2"/>
      <c r="I142" s="2"/>
      <c r="J142" s="2"/>
      <c r="K142" s="2"/>
      <c r="L142" s="2"/>
      <c r="M142" s="2"/>
      <c r="N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8:24" ht="19.8" x14ac:dyDescent="0.3">
      <c r="H143" s="2"/>
      <c r="I143" s="2"/>
      <c r="J143" s="2"/>
      <c r="K143" s="2"/>
      <c r="L143" s="2"/>
      <c r="M143" s="2"/>
      <c r="N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8:24" ht="19.8" x14ac:dyDescent="0.3">
      <c r="H144" s="2"/>
      <c r="I144" s="2"/>
      <c r="J144" s="2"/>
      <c r="K144" s="2"/>
      <c r="L144" s="2"/>
      <c r="M144" s="2"/>
      <c r="N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8:24" ht="19.8" x14ac:dyDescent="0.3">
      <c r="H145" s="2"/>
      <c r="I145" s="2"/>
      <c r="J145" s="2"/>
      <c r="K145" s="2"/>
      <c r="L145" s="2"/>
      <c r="M145" s="2"/>
      <c r="N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8:24" ht="19.8" x14ac:dyDescent="0.3">
      <c r="H146" s="2"/>
      <c r="I146" s="2"/>
      <c r="J146" s="2"/>
      <c r="K146" s="2"/>
      <c r="L146" s="2"/>
      <c r="M146" s="2"/>
      <c r="N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8:24" ht="19.8" x14ac:dyDescent="0.3">
      <c r="H147" s="2"/>
      <c r="I147" s="2"/>
      <c r="J147" s="2"/>
      <c r="K147" s="2"/>
      <c r="L147" s="2"/>
      <c r="M147" s="2"/>
      <c r="N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8:24" ht="19.8" x14ac:dyDescent="0.3">
      <c r="H148" s="2"/>
      <c r="I148" s="2"/>
      <c r="J148" s="2"/>
      <c r="K148" s="2"/>
      <c r="L148" s="2"/>
      <c r="M148" s="2"/>
      <c r="N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8:24" ht="19.8" x14ac:dyDescent="0.3">
      <c r="H149" s="2"/>
      <c r="I149" s="2"/>
      <c r="J149" s="2"/>
      <c r="K149" s="2"/>
      <c r="L149" s="2"/>
      <c r="M149" s="2"/>
      <c r="N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8:24" ht="19.8" x14ac:dyDescent="0.3">
      <c r="H150" s="2"/>
      <c r="I150" s="2"/>
      <c r="J150" s="2"/>
      <c r="K150" s="2"/>
      <c r="L150" s="2"/>
      <c r="M150" s="2"/>
      <c r="N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8:24" ht="19.8" x14ac:dyDescent="0.3">
      <c r="H151" s="2"/>
      <c r="I151" s="2"/>
      <c r="J151" s="2"/>
      <c r="K151" s="2"/>
      <c r="L151" s="2"/>
      <c r="M151" s="2"/>
      <c r="N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8:24" ht="19.8" x14ac:dyDescent="0.3">
      <c r="H152" s="2"/>
      <c r="I152" s="2"/>
      <c r="J152" s="2"/>
      <c r="K152" s="2"/>
      <c r="L152" s="2"/>
      <c r="M152" s="2"/>
      <c r="N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8:24" ht="19.8" x14ac:dyDescent="0.3">
      <c r="H153" s="2"/>
      <c r="I153" s="2"/>
      <c r="J153" s="2"/>
      <c r="K153" s="2"/>
      <c r="L153" s="2"/>
      <c r="M153" s="2"/>
      <c r="N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8:24" ht="19.8" x14ac:dyDescent="0.3">
      <c r="H154" s="2"/>
      <c r="I154" s="2"/>
      <c r="J154" s="2"/>
      <c r="K154" s="2"/>
      <c r="L154" s="2"/>
      <c r="M154" s="2"/>
      <c r="N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8:24" ht="19.8" x14ac:dyDescent="0.3">
      <c r="H155" s="2"/>
      <c r="I155" s="2"/>
      <c r="J155" s="2"/>
      <c r="K155" s="2"/>
      <c r="L155" s="2"/>
      <c r="M155" s="2"/>
      <c r="N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8:24" ht="19.8" x14ac:dyDescent="0.3">
      <c r="H156" s="2"/>
      <c r="I156" s="2"/>
      <c r="J156" s="2"/>
      <c r="K156" s="2"/>
      <c r="L156" s="2"/>
      <c r="M156" s="2"/>
      <c r="N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8:24" ht="19.8" x14ac:dyDescent="0.3">
      <c r="P157" s="2"/>
      <c r="Q157" s="2"/>
      <c r="R157" s="2"/>
      <c r="S157" s="2"/>
      <c r="T157" s="2"/>
      <c r="U157" s="2"/>
      <c r="V157" s="2"/>
      <c r="W157" s="2"/>
      <c r="X157" s="2"/>
    </row>
    <row r="158" spans="8:24" ht="19.8" x14ac:dyDescent="0.3">
      <c r="P158" s="2"/>
      <c r="Q158" s="2"/>
      <c r="R158" s="2"/>
      <c r="S158" s="2"/>
      <c r="T158" s="2"/>
      <c r="U158" s="2"/>
      <c r="V158" s="2"/>
      <c r="W158" s="2"/>
      <c r="X158" s="2"/>
    </row>
    <row r="159" spans="8:24" ht="19.8" x14ac:dyDescent="0.3">
      <c r="P159" s="2"/>
      <c r="Q159" s="2"/>
      <c r="R159" s="2"/>
      <c r="S159" s="2"/>
      <c r="T159" s="2"/>
      <c r="U159" s="2"/>
      <c r="V159" s="2"/>
      <c r="W159" s="2"/>
      <c r="X159" s="2"/>
    </row>
    <row r="160" spans="8:24" ht="19.8" x14ac:dyDescent="0.3">
      <c r="P160" s="2"/>
      <c r="Q160" s="2"/>
      <c r="R160" s="2"/>
      <c r="S160" s="2"/>
      <c r="T160" s="2"/>
      <c r="U160" s="2"/>
      <c r="V160" s="2"/>
      <c r="W160" s="2"/>
      <c r="X160" s="2"/>
    </row>
  </sheetData>
  <dataConsolidate/>
  <mergeCells count="5">
    <mergeCell ref="E27:F27"/>
    <mergeCell ref="E22:H22"/>
    <mergeCell ref="I22:J22"/>
    <mergeCell ref="H27:M27"/>
    <mergeCell ref="O27:T27"/>
  </mergeCells>
  <phoneticPr fontId="2" type="noConversion"/>
  <pageMargins left="0.75" right="0.75" top="1" bottom="1" header="0.5" footer="0.5"/>
  <pageSetup scale="40" orientation="landscape" horizontalDpi="4294967292" verticalDpi="4294967292" r:id="rId1"/>
  <headerFooter alignWithMargins="0"/>
  <ignoredErrors>
    <ignoredError sqref="D8:D17" emptyCellReference="1"/>
    <ignoredError sqref="K29 K30:K40 M29:M40 H29:H4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119"/>
  <sheetViews>
    <sheetView zoomScale="70" zoomScaleNormal="70" workbookViewId="0">
      <selection activeCell="Q22" sqref="Q22"/>
    </sheetView>
  </sheetViews>
  <sheetFormatPr defaultColWidth="11" defaultRowHeight="22.2" x14ac:dyDescent="0.35"/>
  <cols>
    <col min="1" max="16" width="18.6328125" style="6" customWidth="1"/>
    <col min="17" max="18" width="18.6328125" customWidth="1"/>
  </cols>
  <sheetData>
    <row r="1" spans="1:18" ht="21.6" thickBot="1" x14ac:dyDescent="0.45">
      <c r="A1" s="14" t="s">
        <v>76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2"/>
      <c r="R1" s="2"/>
    </row>
    <row r="2" spans="1:18" thickTop="1" thickBot="1" x14ac:dyDescent="0.45">
      <c r="A2" s="14"/>
      <c r="B2" s="14"/>
      <c r="C2" s="14"/>
      <c r="D2" s="14"/>
      <c r="E2" s="14"/>
      <c r="F2" s="14"/>
      <c r="G2" s="14"/>
      <c r="H2" s="48" t="s">
        <v>49</v>
      </c>
      <c r="I2" s="54">
        <v>760</v>
      </c>
      <c r="J2" s="14"/>
      <c r="K2" s="42" t="s">
        <v>4</v>
      </c>
      <c r="L2" s="43"/>
      <c r="M2" s="43"/>
      <c r="N2" s="43"/>
      <c r="O2" s="44"/>
      <c r="P2" s="14"/>
      <c r="Q2" s="2"/>
      <c r="R2" s="2"/>
    </row>
    <row r="3" spans="1:18" ht="25.2" thickTop="1" x14ac:dyDescent="0.55000000000000004">
      <c r="A3" s="110" t="s">
        <v>2</v>
      </c>
      <c r="B3" s="110" t="s">
        <v>3</v>
      </c>
      <c r="C3" s="110" t="s">
        <v>50</v>
      </c>
      <c r="D3" s="165" t="s">
        <v>85</v>
      </c>
      <c r="E3" s="165"/>
      <c r="F3" s="165"/>
      <c r="G3" s="110" t="s">
        <v>79</v>
      </c>
      <c r="H3" s="110" t="s">
        <v>80</v>
      </c>
      <c r="I3" s="110" t="s">
        <v>8</v>
      </c>
      <c r="J3" s="14"/>
      <c r="K3" s="45"/>
      <c r="L3" s="46" t="s">
        <v>5</v>
      </c>
      <c r="M3" s="46" t="s">
        <v>6</v>
      </c>
      <c r="N3" s="46" t="s">
        <v>7</v>
      </c>
      <c r="O3" s="118" t="s">
        <v>75</v>
      </c>
      <c r="P3" s="14"/>
      <c r="Q3" s="2"/>
      <c r="R3" s="2"/>
    </row>
    <row r="4" spans="1:18" ht="25.8" thickBot="1" x14ac:dyDescent="0.6">
      <c r="A4" s="111" t="s">
        <v>51</v>
      </c>
      <c r="B4" s="111" t="s">
        <v>51</v>
      </c>
      <c r="C4" s="112" t="s">
        <v>71</v>
      </c>
      <c r="D4" s="112" t="s">
        <v>72</v>
      </c>
      <c r="E4" s="112" t="s">
        <v>73</v>
      </c>
      <c r="F4" s="112" t="s">
        <v>74</v>
      </c>
      <c r="G4" s="112" t="s">
        <v>52</v>
      </c>
      <c r="H4" s="112" t="s">
        <v>52</v>
      </c>
      <c r="I4" s="112" t="s">
        <v>52</v>
      </c>
      <c r="J4" s="14"/>
      <c r="K4" s="45" t="s">
        <v>77</v>
      </c>
      <c r="L4" s="106">
        <v>8.1121999999999996</v>
      </c>
      <c r="M4" s="106">
        <v>1592.864</v>
      </c>
      <c r="N4" s="106">
        <v>226.184</v>
      </c>
      <c r="O4" s="56">
        <v>0.20022000000000001</v>
      </c>
      <c r="P4" s="14"/>
      <c r="Q4" s="2"/>
      <c r="R4" s="2"/>
    </row>
    <row r="5" spans="1:18" thickTop="1" thickBot="1" x14ac:dyDescent="0.45">
      <c r="A5" s="113">
        <v>0</v>
      </c>
      <c r="B5" s="114">
        <f>+A5*G5*E5/760</f>
        <v>0</v>
      </c>
      <c r="C5" s="115">
        <v>100.00062490569105</v>
      </c>
      <c r="D5" s="75">
        <f>+$O$4/(A5+(1-A5)*$O$4)-$O$5/((1-A5)+A5*$O$5)</f>
        <v>0.18435999999999997</v>
      </c>
      <c r="E5" s="114">
        <f>+EXP(-LN(A5+$O$4*(1-A5))+(1-A5)*D5)</f>
        <v>6.0056369328368238</v>
      </c>
      <c r="F5" s="114">
        <f>+EXP(-LN((1-A5)+$O$5*A5)-A5*D5)</f>
        <v>1</v>
      </c>
      <c r="G5" s="116">
        <f>10^($L$4-$M$4/(C5+$N$4))</f>
        <v>1693.8685363849156</v>
      </c>
      <c r="H5" s="116">
        <f>10^($L$5-$M$5/($N$5+C5))</f>
        <v>760.0000000000008</v>
      </c>
      <c r="I5" s="117">
        <f>$I$2-A5*G5*E5-(1-A5)*H5*F5</f>
        <v>0</v>
      </c>
      <c r="J5" s="14"/>
      <c r="K5" s="49" t="s">
        <v>78</v>
      </c>
      <c r="L5" s="108">
        <v>7.9668099999999997</v>
      </c>
      <c r="M5" s="108">
        <v>1668.21</v>
      </c>
      <c r="N5" s="108">
        <v>228</v>
      </c>
      <c r="O5" s="65">
        <v>0.81564000000000003</v>
      </c>
      <c r="P5" s="14"/>
      <c r="Q5" s="2"/>
      <c r="R5" s="2"/>
    </row>
    <row r="6" spans="1:18" thickTop="1" thickBot="1" x14ac:dyDescent="0.45">
      <c r="A6" s="113">
        <v>0.01</v>
      </c>
      <c r="B6" s="114">
        <f t="shared" ref="B6:B69" si="0">+A6*G6*E6/760</f>
        <v>0.11123682210949863</v>
      </c>
      <c r="C6" s="115">
        <v>96.995833817652667</v>
      </c>
      <c r="D6" s="75">
        <f t="shared" ref="D6:D69" si="1">+$O$4/(A6+(1-A6)*$O$4)-$O$5/((1-A6)+A6*$O$5)</f>
        <v>0.14444276766812958</v>
      </c>
      <c r="E6" s="114">
        <f t="shared" ref="E6:E69" si="2">+EXP(-LN(A6+$O$4*(1-A6))+(1-A6)*D6)</f>
        <v>5.5409666535054294</v>
      </c>
      <c r="F6" s="114">
        <f>+EXP(-LN((1-A6)+$O$5*A6)-A6*D6)</f>
        <v>1.0004009542060621</v>
      </c>
      <c r="G6" s="116">
        <f>10^($L$4-$M$4/(C6+$N$4))</f>
        <v>1525.7262873028787</v>
      </c>
      <c r="H6" s="116">
        <f>10^($L$5-$M$5/($N$5+C6))</f>
        <v>682.00938909997865</v>
      </c>
      <c r="I6" s="117">
        <f t="shared" ref="I6:I69" si="3">$I$2-A6*G6*E6-(1-A6)*H6*F6</f>
        <v>0</v>
      </c>
      <c r="J6" s="14"/>
      <c r="K6" s="14"/>
      <c r="L6" s="14"/>
      <c r="M6" s="14"/>
      <c r="N6" s="14"/>
      <c r="O6" s="14"/>
      <c r="P6" s="14"/>
      <c r="Q6" s="2"/>
      <c r="R6" s="2"/>
    </row>
    <row r="7" spans="1:18" ht="21.6" thickTop="1" x14ac:dyDescent="0.4">
      <c r="A7" s="113">
        <v>0.02</v>
      </c>
      <c r="B7" s="114">
        <f t="shared" si="0"/>
        <v>0.1902167586069709</v>
      </c>
      <c r="C7" s="115">
        <v>94.700799826097409</v>
      </c>
      <c r="D7" s="75">
        <f t="shared" si="1"/>
        <v>0.10736158132294937</v>
      </c>
      <c r="E7" s="114">
        <f t="shared" si="2"/>
        <v>5.1381524568809391</v>
      </c>
      <c r="F7" s="114">
        <f t="shared" ref="F7:F70" si="4">+EXP(-LN((1-A7)+$O$5*A7)-A7*D7)</f>
        <v>1.0015479797371363</v>
      </c>
      <c r="G7" s="116">
        <f t="shared" ref="G7:G70" si="5">10^($L$4-$M$4/(C7+$N$4))</f>
        <v>1406.777414201664</v>
      </c>
      <c r="H7" s="116">
        <f t="shared" ref="H7:H70" si="6">10^($L$5-$M$5/($N$5+C7))</f>
        <v>627.02454550346795</v>
      </c>
      <c r="I7" s="117">
        <f t="shared" si="3"/>
        <v>0</v>
      </c>
      <c r="J7" s="14"/>
      <c r="K7" s="42" t="s">
        <v>43</v>
      </c>
      <c r="L7" s="43" t="s">
        <v>44</v>
      </c>
      <c r="M7" s="43"/>
      <c r="N7" s="43"/>
      <c r="O7" s="43"/>
      <c r="P7" s="167"/>
      <c r="Q7" s="2"/>
      <c r="R7" s="2"/>
    </row>
    <row r="8" spans="1:18" ht="21" x14ac:dyDescent="0.4">
      <c r="A8" s="113">
        <v>0.03</v>
      </c>
      <c r="B8" s="114">
        <f t="shared" si="0"/>
        <v>0.24912139581763981</v>
      </c>
      <c r="C8" s="115">
        <v>92.892404655508699</v>
      </c>
      <c r="D8" s="75">
        <f t="shared" si="1"/>
        <v>7.2812323956998548E-2</v>
      </c>
      <c r="E8" s="114">
        <f t="shared" si="2"/>
        <v>4.7864306005605179</v>
      </c>
      <c r="F8" s="114">
        <f t="shared" si="4"/>
        <v>1.0033674389117961</v>
      </c>
      <c r="G8" s="116">
        <f t="shared" si="5"/>
        <v>1318.5348096292214</v>
      </c>
      <c r="H8" s="116">
        <f t="shared" si="6"/>
        <v>586.34278338074137</v>
      </c>
      <c r="I8" s="117">
        <f t="shared" si="3"/>
        <v>0</v>
      </c>
      <c r="J8" s="14"/>
      <c r="K8" s="45"/>
      <c r="L8" s="105" t="s">
        <v>45</v>
      </c>
      <c r="M8" s="105"/>
      <c r="N8" s="105"/>
      <c r="O8" s="105"/>
      <c r="P8" s="167"/>
      <c r="Q8" s="2"/>
      <c r="R8" s="2"/>
    </row>
    <row r="9" spans="1:18" ht="24.6" x14ac:dyDescent="0.55000000000000004">
      <c r="A9" s="113">
        <v>0.04</v>
      </c>
      <c r="B9" s="114">
        <f t="shared" si="0"/>
        <v>0.29471985541870799</v>
      </c>
      <c r="C9" s="115">
        <v>91.432591527382002</v>
      </c>
      <c r="D9" s="75">
        <f t="shared" si="1"/>
        <v>4.0532771557451386E-2</v>
      </c>
      <c r="E9" s="114">
        <f t="shared" si="2"/>
        <v>4.477296647059676</v>
      </c>
      <c r="F9" s="114">
        <f t="shared" si="4"/>
        <v>1.0057971532792791</v>
      </c>
      <c r="G9" s="116">
        <f t="shared" si="5"/>
        <v>1250.682653925302</v>
      </c>
      <c r="H9" s="116">
        <f t="shared" si="6"/>
        <v>555.12861545335863</v>
      </c>
      <c r="I9" s="117">
        <f t="shared" si="3"/>
        <v>0</v>
      </c>
      <c r="J9" s="14"/>
      <c r="K9" s="45"/>
      <c r="L9" s="105" t="s">
        <v>87</v>
      </c>
      <c r="M9" s="105"/>
      <c r="N9" s="105"/>
      <c r="O9" s="105"/>
      <c r="P9" s="167"/>
      <c r="Q9" s="2"/>
      <c r="R9" s="2"/>
    </row>
    <row r="10" spans="1:18" ht="21" x14ac:dyDescent="0.4">
      <c r="A10" s="113">
        <v>0.05</v>
      </c>
      <c r="B10" s="114">
        <f t="shared" si="0"/>
        <v>0.33106756982985003</v>
      </c>
      <c r="C10" s="115">
        <v>90.230960095569813</v>
      </c>
      <c r="D10" s="75">
        <f t="shared" si="1"/>
        <v>1.0295618893289227E-2</v>
      </c>
      <c r="E10" s="114">
        <f t="shared" si="2"/>
        <v>4.2039591633667062</v>
      </c>
      <c r="F10" s="114">
        <f t="shared" si="4"/>
        <v>1.0087843254442581</v>
      </c>
      <c r="G10" s="116">
        <f t="shared" si="5"/>
        <v>1197.0209190575729</v>
      </c>
      <c r="H10" s="116">
        <f t="shared" si="6"/>
        <v>530.48598262115866</v>
      </c>
      <c r="I10" s="117">
        <f t="shared" si="3"/>
        <v>0</v>
      </c>
      <c r="J10" s="14"/>
      <c r="K10" s="45"/>
      <c r="L10" s="105" t="s">
        <v>46</v>
      </c>
      <c r="M10" s="105"/>
      <c r="N10" s="105"/>
      <c r="O10" s="105"/>
      <c r="P10" s="167"/>
      <c r="Q10" s="2"/>
      <c r="R10" s="2"/>
    </row>
    <row r="11" spans="1:18" ht="21" x14ac:dyDescent="0.4">
      <c r="A11" s="113">
        <v>0.06</v>
      </c>
      <c r="B11" s="114">
        <f t="shared" si="0"/>
        <v>0.36073890905932487</v>
      </c>
      <c r="C11" s="115">
        <v>89.225677854496325</v>
      </c>
      <c r="D11" s="75">
        <f t="shared" si="1"/>
        <v>-1.8097146345880777E-2</v>
      </c>
      <c r="E11" s="114">
        <f t="shared" si="2"/>
        <v>3.9609412711706224</v>
      </c>
      <c r="F11" s="114">
        <f t="shared" si="4"/>
        <v>1.0122838980731774</v>
      </c>
      <c r="G11" s="116">
        <f t="shared" si="5"/>
        <v>1153.6044596291158</v>
      </c>
      <c r="H11" s="116">
        <f t="shared" si="6"/>
        <v>510.57751057705303</v>
      </c>
      <c r="I11" s="117">
        <f t="shared" si="3"/>
        <v>1.1937117960769683E-12</v>
      </c>
      <c r="J11" s="14"/>
      <c r="K11" s="45"/>
      <c r="L11" s="105" t="s">
        <v>47</v>
      </c>
      <c r="M11" s="105"/>
      <c r="N11" s="105"/>
      <c r="O11" s="105"/>
      <c r="P11" s="167"/>
      <c r="Q11" s="2"/>
      <c r="R11" s="2"/>
    </row>
    <row r="12" spans="1:18" ht="24.6" x14ac:dyDescent="0.55000000000000004">
      <c r="A12" s="113">
        <v>7.0000000000000007E-2</v>
      </c>
      <c r="B12" s="114">
        <f t="shared" si="0"/>
        <v>0.38544484805856216</v>
      </c>
      <c r="C12" s="115">
        <v>88.37296231640552</v>
      </c>
      <c r="D12" s="75">
        <f t="shared" si="1"/>
        <v>-4.481881569469981E-2</v>
      </c>
      <c r="E12" s="114">
        <f t="shared" si="2"/>
        <v>3.7437861403906441</v>
      </c>
      <c r="F12" s="114">
        <f t="shared" si="4"/>
        <v>1.0162572466480417</v>
      </c>
      <c r="G12" s="116">
        <f t="shared" si="5"/>
        <v>1117.8068463293332</v>
      </c>
      <c r="H12" s="116">
        <f t="shared" si="6"/>
        <v>494.18305755849678</v>
      </c>
      <c r="I12" s="117">
        <f t="shared" si="3"/>
        <v>0</v>
      </c>
      <c r="J12" s="14"/>
      <c r="K12" s="45"/>
      <c r="L12" s="105" t="s">
        <v>86</v>
      </c>
      <c r="M12" s="105"/>
      <c r="N12" s="105"/>
      <c r="O12" s="105"/>
      <c r="P12" s="167"/>
      <c r="Q12" s="2"/>
      <c r="R12" s="2"/>
    </row>
    <row r="13" spans="1:18" ht="21" x14ac:dyDescent="0.4">
      <c r="A13" s="113">
        <v>0.08</v>
      </c>
      <c r="B13" s="114">
        <f t="shared" si="0"/>
        <v>0.40636578469588225</v>
      </c>
      <c r="C13" s="115">
        <v>87.640925949189651</v>
      </c>
      <c r="D13" s="75">
        <f t="shared" si="1"/>
        <v>-7.0021701623559252E-2</v>
      </c>
      <c r="E13" s="114">
        <f t="shared" si="2"/>
        <v>3.5488366211090487</v>
      </c>
      <c r="F13" s="114">
        <f t="shared" si="4"/>
        <v>1.0206711295468174</v>
      </c>
      <c r="G13" s="116">
        <f t="shared" si="5"/>
        <v>1087.8142238637186</v>
      </c>
      <c r="H13" s="116">
        <f t="shared" si="6"/>
        <v>480.46179421718989</v>
      </c>
      <c r="I13" s="117">
        <f t="shared" si="3"/>
        <v>0</v>
      </c>
      <c r="J13" s="14"/>
      <c r="K13" s="45"/>
      <c r="L13" s="105" t="s">
        <v>48</v>
      </c>
      <c r="M13" s="105"/>
      <c r="N13" s="105"/>
      <c r="O13" s="105"/>
      <c r="P13" s="167"/>
      <c r="Q13" s="2"/>
      <c r="R13" s="2"/>
    </row>
    <row r="14" spans="1:18" ht="24.6" x14ac:dyDescent="0.55000000000000004">
      <c r="A14" s="113">
        <v>0.09</v>
      </c>
      <c r="B14" s="114">
        <f t="shared" si="0"/>
        <v>0.42434167652965743</v>
      </c>
      <c r="C14" s="115">
        <v>87.005794915738036</v>
      </c>
      <c r="D14" s="75">
        <f t="shared" si="1"/>
        <v>-9.3840219615581311E-2</v>
      </c>
      <c r="E14" s="114">
        <f t="shared" si="2"/>
        <v>3.3730684661237342</v>
      </c>
      <c r="F14" s="114">
        <f t="shared" si="4"/>
        <v>1.0254968383675127</v>
      </c>
      <c r="G14" s="116">
        <f t="shared" si="5"/>
        <v>1062.3353035685639</v>
      </c>
      <c r="H14" s="116">
        <f t="shared" si="6"/>
        <v>468.81625651592452</v>
      </c>
      <c r="I14" s="117">
        <f t="shared" si="3"/>
        <v>5.6843418860808015E-13</v>
      </c>
      <c r="J14" s="14"/>
      <c r="K14" s="45"/>
      <c r="L14" s="105" t="s">
        <v>81</v>
      </c>
      <c r="M14" s="105"/>
      <c r="N14" s="105"/>
      <c r="O14" s="105"/>
      <c r="P14" s="167"/>
      <c r="Q14" s="2"/>
      <c r="R14" s="2"/>
    </row>
    <row r="15" spans="1:18" ht="21.6" thickBot="1" x14ac:dyDescent="0.45">
      <c r="A15" s="113">
        <v>0.1</v>
      </c>
      <c r="B15" s="114">
        <f t="shared" si="0"/>
        <v>0.43998602881273369</v>
      </c>
      <c r="C15" s="115">
        <v>86.449491249800076</v>
      </c>
      <c r="D15" s="75">
        <f t="shared" si="1"/>
        <v>-0.11639344240651139</v>
      </c>
      <c r="E15" s="114">
        <f t="shared" si="2"/>
        <v>3.2139627736821947</v>
      </c>
      <c r="F15" s="114">
        <f t="shared" si="4"/>
        <v>1.0307095054216882</v>
      </c>
      <c r="G15" s="116">
        <f t="shared" si="5"/>
        <v>1040.4270535920741</v>
      </c>
      <c r="H15" s="116">
        <f t="shared" si="6"/>
        <v>458.81083301631372</v>
      </c>
      <c r="I15" s="117">
        <f t="shared" si="3"/>
        <v>6.8212102632969618E-13</v>
      </c>
      <c r="J15" s="14"/>
      <c r="K15" s="49"/>
      <c r="L15" s="104" t="s">
        <v>53</v>
      </c>
      <c r="M15" s="104"/>
      <c r="N15" s="104"/>
      <c r="O15" s="104"/>
      <c r="P15" s="167"/>
      <c r="Q15" s="2"/>
      <c r="R15" s="2"/>
    </row>
    <row r="16" spans="1:18" ht="21.6" thickTop="1" x14ac:dyDescent="0.4">
      <c r="A16" s="113">
        <v>0.11</v>
      </c>
      <c r="B16" s="114">
        <f t="shared" si="0"/>
        <v>0.45375705029291041</v>
      </c>
      <c r="C16" s="115">
        <v>85.958034083308632</v>
      </c>
      <c r="D16" s="75">
        <f t="shared" si="1"/>
        <v>-0.13778722892457584</v>
      </c>
      <c r="E16" s="114">
        <f t="shared" si="2"/>
        <v>3.0694074655088008</v>
      </c>
      <c r="F16" s="114">
        <f t="shared" si="4"/>
        <v>1.0362875355841306</v>
      </c>
      <c r="G16" s="116">
        <f t="shared" si="5"/>
        <v>1021.3856408259476</v>
      </c>
      <c r="H16" s="116">
        <f t="shared" si="6"/>
        <v>450.12087636423342</v>
      </c>
      <c r="I16" s="117">
        <f t="shared" si="3"/>
        <v>-1.8758328224066645E-12</v>
      </c>
      <c r="J16" s="14"/>
      <c r="K16" s="14"/>
      <c r="L16" s="14"/>
      <c r="M16" s="14"/>
      <c r="N16" s="14"/>
      <c r="O16" s="14"/>
      <c r="P16" s="14"/>
      <c r="Q16" s="2"/>
      <c r="R16" s="2"/>
    </row>
    <row r="17" spans="1:18" ht="21" x14ac:dyDescent="0.4">
      <c r="A17" s="113">
        <v>0.12</v>
      </c>
      <c r="B17" s="114">
        <f t="shared" si="0"/>
        <v>0.4660036265454196</v>
      </c>
      <c r="C17" s="115">
        <v>85.520451858472867</v>
      </c>
      <c r="D17" s="75">
        <f t="shared" si="1"/>
        <v>-0.15811600831778161</v>
      </c>
      <c r="E17" s="114">
        <f t="shared" si="2"/>
        <v>2.9376204917129276</v>
      </c>
      <c r="F17" s="114">
        <f t="shared" si="4"/>
        <v>1.0422121372793267</v>
      </c>
      <c r="G17" s="116">
        <f t="shared" si="5"/>
        <v>1004.6758285422319</v>
      </c>
      <c r="H17" s="116">
        <f t="shared" si="6"/>
        <v>442.49982289518994</v>
      </c>
      <c r="I17" s="117">
        <f t="shared" si="3"/>
        <v>0</v>
      </c>
      <c r="J17" s="14"/>
      <c r="K17" s="14"/>
      <c r="L17" s="14"/>
      <c r="M17" s="14"/>
      <c r="N17" s="14"/>
      <c r="O17" s="14"/>
      <c r="P17" s="14"/>
      <c r="Q17" s="2"/>
      <c r="R17" s="2"/>
    </row>
    <row r="18" spans="1:18" ht="21" x14ac:dyDescent="0.4">
      <c r="A18" s="113">
        <v>0.13</v>
      </c>
      <c r="B18" s="114">
        <f t="shared" si="0"/>
        <v>0.47699591699217009</v>
      </c>
      <c r="C18" s="115">
        <v>85.128023795307726</v>
      </c>
      <c r="D18" s="75">
        <f t="shared" si="1"/>
        <v>-0.1774642825477396</v>
      </c>
      <c r="E18" s="114">
        <f t="shared" si="2"/>
        <v>2.817089457284268</v>
      </c>
      <c r="F18" s="114">
        <f t="shared" si="4"/>
        <v>1.0484669330600356</v>
      </c>
      <c r="G18" s="116">
        <f t="shared" si="5"/>
        <v>989.88390571441607</v>
      </c>
      <c r="H18" s="116">
        <f t="shared" si="6"/>
        <v>435.75730962770422</v>
      </c>
      <c r="I18" s="117">
        <f t="shared" si="3"/>
        <v>0</v>
      </c>
      <c r="J18" s="14"/>
      <c r="K18" s="14"/>
      <c r="L18" s="14"/>
      <c r="M18" s="14"/>
      <c r="N18" s="14"/>
      <c r="O18" s="14"/>
      <c r="P18" s="14"/>
      <c r="Q18" s="2"/>
      <c r="R18" s="2"/>
    </row>
    <row r="19" spans="1:18" ht="21" x14ac:dyDescent="0.4">
      <c r="A19" s="113">
        <v>0.14000000000000001</v>
      </c>
      <c r="B19" s="114">
        <f t="shared" si="0"/>
        <v>0.48694625101674871</v>
      </c>
      <c r="C19" s="115">
        <v>84.773739522745245</v>
      </c>
      <c r="D19" s="75">
        <f t="shared" si="1"/>
        <v>-0.19590789801922748</v>
      </c>
      <c r="E19" s="114">
        <f t="shared" si="2"/>
        <v>2.7065237771324422</v>
      </c>
      <c r="F19" s="114">
        <f t="shared" si="4"/>
        <v>1.0550376345123764</v>
      </c>
      <c r="G19" s="116">
        <f t="shared" si="5"/>
        <v>976.68549149795194</v>
      </c>
      <c r="H19" s="116">
        <f t="shared" si="6"/>
        <v>429.74423042295871</v>
      </c>
      <c r="I19" s="117">
        <f t="shared" si="3"/>
        <v>0</v>
      </c>
      <c r="J19" s="14"/>
      <c r="K19" s="14"/>
      <c r="L19" s="14"/>
      <c r="M19" s="14"/>
      <c r="N19" s="14"/>
      <c r="O19" s="14"/>
      <c r="P19" s="14"/>
      <c r="Q19" s="2"/>
      <c r="R19" s="2"/>
    </row>
    <row r="20" spans="1:18" ht="21" x14ac:dyDescent="0.4">
      <c r="A20" s="113">
        <v>0.15</v>
      </c>
      <c r="B20" s="114">
        <f t="shared" si="0"/>
        <v>0.49602372635755104</v>
      </c>
      <c r="C20" s="115">
        <v>84.451906830332305</v>
      </c>
      <c r="D20" s="75">
        <f t="shared" si="1"/>
        <v>-0.2135151266295241</v>
      </c>
      <c r="E20" s="114">
        <f t="shared" si="2"/>
        <v>2.6048164738694384</v>
      </c>
      <c r="F20" s="114">
        <f t="shared" si="4"/>
        <v>1.0619117694762057</v>
      </c>
      <c r="G20" s="116">
        <f t="shared" si="5"/>
        <v>964.82301360689303</v>
      </c>
      <c r="H20" s="116">
        <f t="shared" si="6"/>
        <v>424.34229746311979</v>
      </c>
      <c r="I20" s="117">
        <f t="shared" si="3"/>
        <v>0</v>
      </c>
      <c r="J20" s="14"/>
      <c r="K20" s="14"/>
      <c r="L20" s="14"/>
      <c r="M20" s="14"/>
      <c r="N20" s="14"/>
      <c r="O20" s="14"/>
      <c r="P20" s="14"/>
      <c r="Q20" s="2"/>
      <c r="R20" s="2"/>
    </row>
    <row r="21" spans="1:18" ht="21" x14ac:dyDescent="0.4">
      <c r="A21" s="113">
        <v>0.16</v>
      </c>
      <c r="B21" s="114">
        <f t="shared" si="0"/>
        <v>0.50436461480649164</v>
      </c>
      <c r="C21" s="115">
        <v>84.157862166761305</v>
      </c>
      <c r="D21" s="75">
        <f t="shared" si="1"/>
        <v>-0.23034758874834604</v>
      </c>
      <c r="E21" s="114">
        <f t="shared" si="2"/>
        <v>2.5110134587405053</v>
      </c>
      <c r="F21" s="114">
        <f t="shared" si="4"/>
        <v>1.0690784520645404</v>
      </c>
      <c r="G21" s="116">
        <f t="shared" si="5"/>
        <v>954.08963738987927</v>
      </c>
      <c r="H21" s="116">
        <f t="shared" si="6"/>
        <v>419.45660237477904</v>
      </c>
      <c r="I21" s="117">
        <f t="shared" si="3"/>
        <v>-1.0231815394945443E-12</v>
      </c>
      <c r="J21" s="14"/>
      <c r="K21" s="14"/>
      <c r="L21" s="14"/>
      <c r="M21" s="14"/>
      <c r="N21" s="14"/>
      <c r="O21" s="14"/>
      <c r="P21" s="14"/>
      <c r="Q21" s="2"/>
      <c r="R21" s="2"/>
    </row>
    <row r="22" spans="1:18" ht="21" x14ac:dyDescent="0.4">
      <c r="A22" s="113">
        <v>0.17</v>
      </c>
      <c r="B22" s="114">
        <f t="shared" si="0"/>
        <v>0.51207991349198145</v>
      </c>
      <c r="C22" s="115">
        <v>83.887753780999674</v>
      </c>
      <c r="D22" s="75">
        <f t="shared" si="1"/>
        <v>-0.246461044451738</v>
      </c>
      <c r="E22" s="114">
        <f t="shared" si="2"/>
        <v>2.4242886650528854</v>
      </c>
      <c r="F22" s="114">
        <f t="shared" si="4"/>
        <v>1.0765281878930892</v>
      </c>
      <c r="G22" s="116">
        <f t="shared" si="5"/>
        <v>944.317592945451</v>
      </c>
      <c r="H22" s="116">
        <f t="shared" si="6"/>
        <v>415.01021962878491</v>
      </c>
      <c r="I22" s="117">
        <f t="shared" si="3"/>
        <v>0</v>
      </c>
      <c r="J22" s="14"/>
      <c r="K22" s="14"/>
      <c r="L22" s="14"/>
      <c r="M22" s="14"/>
      <c r="N22" s="14"/>
      <c r="O22" s="14"/>
      <c r="P22" s="14"/>
      <c r="Q22" s="2"/>
      <c r="R22" s="2"/>
    </row>
    <row r="23" spans="1:18" ht="21" x14ac:dyDescent="0.4">
      <c r="A23" s="113">
        <v>0.18</v>
      </c>
      <c r="B23" s="114">
        <f t="shared" si="0"/>
        <v>0.51926091360101456</v>
      </c>
      <c r="C23" s="115">
        <v>83.638377103369876</v>
      </c>
      <c r="D23" s="75">
        <f t="shared" si="1"/>
        <v>-0.26190607443981806</v>
      </c>
      <c r="E23" s="114">
        <f t="shared" si="2"/>
        <v>2.343923792426521</v>
      </c>
      <c r="F23" s="114">
        <f t="shared" si="4"/>
        <v>1.0842527084304379</v>
      </c>
      <c r="G23" s="116">
        <f t="shared" si="5"/>
        <v>935.36956091389095</v>
      </c>
      <c r="H23" s="116">
        <f t="shared" si="6"/>
        <v>410.94022843794528</v>
      </c>
      <c r="I23" s="117">
        <f t="shared" si="3"/>
        <v>0</v>
      </c>
      <c r="J23" s="14"/>
      <c r="K23" s="14"/>
      <c r="L23" s="14"/>
      <c r="M23" s="14"/>
      <c r="N23" s="14"/>
      <c r="O23" s="14"/>
      <c r="P23" s="14"/>
      <c r="Q23" s="2"/>
      <c r="R23" s="2"/>
    </row>
    <row r="24" spans="1:18" ht="21" x14ac:dyDescent="0.4">
      <c r="A24" s="113">
        <v>0.19</v>
      </c>
      <c r="B24" s="114">
        <f t="shared" si="0"/>
        <v>0.52598336710255267</v>
      </c>
      <c r="C24" s="115">
        <v>83.407048273194334</v>
      </c>
      <c r="D24" s="75">
        <f t="shared" si="1"/>
        <v>-0.2767286681749741</v>
      </c>
      <c r="E24" s="114">
        <f t="shared" si="2"/>
        <v>2.2692917088329736</v>
      </c>
      <c r="F24" s="114">
        <f t="shared" si="4"/>
        <v>1.0922448295540022</v>
      </c>
      <c r="G24" s="116">
        <f t="shared" si="5"/>
        <v>927.13222377752322</v>
      </c>
      <c r="H24" s="116">
        <f t="shared" si="6"/>
        <v>407.1947377381793</v>
      </c>
      <c r="I24" s="117">
        <f t="shared" si="3"/>
        <v>-6.2527760746888816E-13</v>
      </c>
      <c r="J24" s="14"/>
      <c r="K24" s="14"/>
      <c r="L24" s="14"/>
      <c r="M24" s="14"/>
      <c r="N24" s="14"/>
      <c r="O24" s="14"/>
      <c r="P24" s="14"/>
      <c r="Q24" s="2"/>
      <c r="R24" s="2"/>
    </row>
    <row r="25" spans="1:18" ht="21" x14ac:dyDescent="0.4">
      <c r="A25" s="113">
        <v>0.2</v>
      </c>
      <c r="B25" s="114">
        <f t="shared" si="0"/>
        <v>0.53231064576830567</v>
      </c>
      <c r="C25" s="115">
        <v>83.191505909441915</v>
      </c>
      <c r="D25" s="75">
        <f t="shared" si="1"/>
        <v>-0.29097073366187065</v>
      </c>
      <c r="E25" s="114">
        <f t="shared" si="2"/>
        <v>2.1998427734149324</v>
      </c>
      <c r="F25" s="114">
        <f t="shared" si="4"/>
        <v>1.1004983303228015</v>
      </c>
      <c r="G25" s="116">
        <f t="shared" si="5"/>
        <v>919.51137525137403</v>
      </c>
      <c r="H25" s="116">
        <f t="shared" si="6"/>
        <v>403.73063209444825</v>
      </c>
      <c r="I25" s="117">
        <f t="shared" si="3"/>
        <v>0</v>
      </c>
      <c r="J25" s="14"/>
      <c r="K25" s="14"/>
      <c r="L25" s="14"/>
      <c r="M25" s="14"/>
      <c r="N25" s="14"/>
      <c r="O25" s="14"/>
      <c r="P25" s="14"/>
      <c r="Q25" s="2"/>
      <c r="R25" s="2"/>
    </row>
    <row r="26" spans="1:18" ht="21" x14ac:dyDescent="0.4">
      <c r="A26" s="113">
        <v>0.21</v>
      </c>
      <c r="B26" s="114">
        <f t="shared" si="0"/>
        <v>0.53829616511254075</v>
      </c>
      <c r="C26" s="115">
        <v>82.98983405615509</v>
      </c>
      <c r="D26" s="75">
        <f t="shared" si="1"/>
        <v>-0.30467054078443612</v>
      </c>
      <c r="E26" s="114">
        <f t="shared" si="2"/>
        <v>2.1350935060689298</v>
      </c>
      <c r="F26" s="114">
        <f t="shared" si="4"/>
        <v>1.109007848712545</v>
      </c>
      <c r="G26" s="116">
        <f t="shared" si="5"/>
        <v>912.42816727021193</v>
      </c>
      <c r="H26" s="116">
        <f t="shared" si="6"/>
        <v>400.51184343019526</v>
      </c>
      <c r="I26" s="117">
        <f t="shared" si="3"/>
        <v>0</v>
      </c>
      <c r="J26" s="14"/>
      <c r="K26" s="14"/>
      <c r="L26" s="14"/>
      <c r="M26" s="14"/>
      <c r="N26" s="14"/>
      <c r="O26" s="14"/>
      <c r="P26" s="14"/>
      <c r="Q26" s="2"/>
      <c r="R26" s="2"/>
    </row>
    <row r="27" spans="1:18" ht="21" x14ac:dyDescent="0.4">
      <c r="A27" s="113">
        <v>0.22</v>
      </c>
      <c r="B27" s="114">
        <f t="shared" si="0"/>
        <v>0.54398526483796905</v>
      </c>
      <c r="C27" s="115">
        <v>82.800401186291921</v>
      </c>
      <c r="D27" s="75">
        <f t="shared" si="1"/>
        <v>-0.31786310808837304</v>
      </c>
      <c r="E27" s="114">
        <f t="shared" si="2"/>
        <v>2.0746171536936271</v>
      </c>
      <c r="F27" s="114">
        <f t="shared" si="4"/>
        <v>1.1177687916444092</v>
      </c>
      <c r="G27" s="116">
        <f t="shared" si="5"/>
        <v>905.816198733325</v>
      </c>
      <c r="H27" s="116">
        <f t="shared" si="6"/>
        <v>397.50801146576072</v>
      </c>
      <c r="I27" s="117">
        <f t="shared" si="3"/>
        <v>0</v>
      </c>
      <c r="J27" s="14"/>
      <c r="K27" s="14"/>
      <c r="L27" s="14"/>
      <c r="M27" s="14"/>
      <c r="N27" s="14"/>
      <c r="O27" s="14"/>
      <c r="P27" s="14"/>
      <c r="Q27" s="2"/>
      <c r="R27" s="2"/>
    </row>
    <row r="28" spans="1:18" ht="21" x14ac:dyDescent="0.4">
      <c r="A28" s="113">
        <v>0.23</v>
      </c>
      <c r="B28" s="114">
        <f t="shared" si="0"/>
        <v>0.54941668244522601</v>
      </c>
      <c r="C28" s="115">
        <v>82.621811512384653</v>
      </c>
      <c r="D28" s="75">
        <f t="shared" si="1"/>
        <v>-0.33058054125081415</v>
      </c>
      <c r="E28" s="114">
        <f t="shared" si="2"/>
        <v>2.0180357979075771</v>
      </c>
      <c r="F28" s="114">
        <f t="shared" si="4"/>
        <v>1.1267772571088777</v>
      </c>
      <c r="G28" s="116">
        <f t="shared" si="5"/>
        <v>899.6192347708469</v>
      </c>
      <c r="H28" s="116">
        <f t="shared" si="6"/>
        <v>394.69343506192558</v>
      </c>
      <c r="I28" s="117">
        <f t="shared" si="3"/>
        <v>9.6633812063373625E-13</v>
      </c>
      <c r="J28" s="14"/>
      <c r="K28" s="14"/>
      <c r="L28" s="14"/>
      <c r="M28" s="14"/>
      <c r="N28" s="14"/>
      <c r="O28" s="14"/>
      <c r="P28" s="14"/>
      <c r="Q28" s="2"/>
      <c r="R28" s="2"/>
    </row>
    <row r="29" spans="1:18" ht="21" x14ac:dyDescent="0.4">
      <c r="A29" s="113">
        <v>0.24</v>
      </c>
      <c r="B29" s="114">
        <f t="shared" si="0"/>
        <v>0.55462371882272232</v>
      </c>
      <c r="C29" s="115">
        <v>82.452865820394948</v>
      </c>
      <c r="D29" s="75">
        <f t="shared" si="1"/>
        <v>-0.34285233013413274</v>
      </c>
      <c r="E29" s="114">
        <f t="shared" si="2"/>
        <v>1.9650137222217785</v>
      </c>
      <c r="F29" s="114">
        <f t="shared" si="4"/>
        <v>1.136029966564988</v>
      </c>
      <c r="G29" s="116">
        <f t="shared" si="5"/>
        <v>893.78940364488574</v>
      </c>
      <c r="H29" s="116">
        <f t="shared" si="6"/>
        <v>392.04624374827085</v>
      </c>
      <c r="I29" s="117">
        <f t="shared" si="3"/>
        <v>0</v>
      </c>
      <c r="J29" s="14"/>
      <c r="K29" s="14"/>
      <c r="L29" s="14"/>
      <c r="M29" s="14"/>
      <c r="N29" s="14"/>
      <c r="O29" s="14"/>
      <c r="P29" s="14"/>
      <c r="Q29" s="2"/>
      <c r="R29" s="2"/>
    </row>
    <row r="30" spans="1:18" ht="21" x14ac:dyDescent="0.4">
      <c r="A30" s="113">
        <v>0.25</v>
      </c>
      <c r="B30" s="114">
        <f t="shared" si="0"/>
        <v>0.55963516817544923</v>
      </c>
      <c r="C30" s="115">
        <v>82.292529738744378</v>
      </c>
      <c r="D30" s="75">
        <f t="shared" si="1"/>
        <v>-0.35470561021813873</v>
      </c>
      <c r="E30" s="114">
        <f t="shared" si="2"/>
        <v>1.9152518134562664</v>
      </c>
      <c r="F30" s="114">
        <f t="shared" si="4"/>
        <v>1.1455242061024842</v>
      </c>
      <c r="G30" s="116">
        <f t="shared" si="5"/>
        <v>888.28575924082463</v>
      </c>
      <c r="H30" s="116">
        <f t="shared" si="6"/>
        <v>389.54773765437363</v>
      </c>
      <c r="I30" s="117">
        <f t="shared" si="3"/>
        <v>0</v>
      </c>
      <c r="J30" s="14"/>
      <c r="K30" s="14"/>
      <c r="L30" s="14"/>
      <c r="M30" s="14"/>
      <c r="N30" s="14"/>
      <c r="O30" s="14"/>
      <c r="P30" s="14"/>
      <c r="Q30" s="2"/>
      <c r="R30" s="2"/>
    </row>
    <row r="31" spans="1:18" ht="21" x14ac:dyDescent="0.4">
      <c r="A31" s="113">
        <v>0.26</v>
      </c>
      <c r="B31" s="114">
        <f t="shared" si="0"/>
        <v>0.56447606589653221</v>
      </c>
      <c r="C31" s="115">
        <v>82.13990786043604</v>
      </c>
      <c r="D31" s="75">
        <f t="shared" si="1"/>
        <v>-0.36616539329661818</v>
      </c>
      <c r="E31" s="114">
        <f t="shared" si="2"/>
        <v>1.8684828165577541</v>
      </c>
      <c r="F31" s="114">
        <f t="shared" si="4"/>
        <v>1.1552577751044617</v>
      </c>
      <c r="G31" s="116">
        <f t="shared" si="5"/>
        <v>883.07312608373707</v>
      </c>
      <c r="H31" s="116">
        <f t="shared" si="6"/>
        <v>387.18185748713375</v>
      </c>
      <c r="I31" s="117">
        <f t="shared" si="3"/>
        <v>0</v>
      </c>
      <c r="J31" s="14"/>
      <c r="K31" s="14"/>
      <c r="L31" s="14"/>
      <c r="M31" s="14"/>
      <c r="N31" s="14"/>
      <c r="O31" s="14"/>
      <c r="P31" s="14"/>
      <c r="Q31" s="2"/>
      <c r="R31" s="2"/>
    </row>
    <row r="32" spans="1:18" ht="21" x14ac:dyDescent="0.4">
      <c r="A32" s="113">
        <v>0.27</v>
      </c>
      <c r="B32" s="114">
        <f t="shared" si="0"/>
        <v>0.56916829452170259</v>
      </c>
      <c r="C32" s="115">
        <v>81.994222508301519</v>
      </c>
      <c r="D32" s="75">
        <f t="shared" si="1"/>
        <v>-0.37725477157297393</v>
      </c>
      <c r="E32" s="114">
        <f t="shared" si="2"/>
        <v>1.8244672968367273</v>
      </c>
      <c r="F32" s="114">
        <f t="shared" si="4"/>
        <v>1.1652289413526977</v>
      </c>
      <c r="G32" s="116">
        <f t="shared" si="5"/>
        <v>878.12116463819711</v>
      </c>
      <c r="H32" s="116">
        <f t="shared" si="6"/>
        <v>384.93475583562156</v>
      </c>
      <c r="I32" s="117">
        <f t="shared" si="3"/>
        <v>0</v>
      </c>
      <c r="J32" s="14"/>
      <c r="K32" s="14"/>
      <c r="L32" s="14"/>
      <c r="M32" s="14"/>
      <c r="N32" s="14"/>
      <c r="O32" s="14"/>
      <c r="P32" s="14"/>
      <c r="Q32" s="2"/>
      <c r="R32" s="2"/>
    </row>
    <row r="33" spans="1:18" ht="21" x14ac:dyDescent="0.4">
      <c r="A33" s="113">
        <v>0.28000000000000003</v>
      </c>
      <c r="B33" s="114">
        <f t="shared" si="0"/>
        <v>0.5737310781272712</v>
      </c>
      <c r="C33" s="115">
        <v>81.854796209946016</v>
      </c>
      <c r="D33" s="75">
        <f t="shared" si="1"/>
        <v>-0.38799509866602527</v>
      </c>
      <c r="E33" s="114">
        <f t="shared" si="2"/>
        <v>1.7829901911902577</v>
      </c>
      <c r="F33" s="114">
        <f t="shared" si="4"/>
        <v>1.1754364016859542</v>
      </c>
      <c r="G33" s="116">
        <f t="shared" si="5"/>
        <v>873.40360978823878</v>
      </c>
      <c r="H33" s="116">
        <f t="shared" si="6"/>
        <v>382.79444808588676</v>
      </c>
      <c r="I33" s="117">
        <f t="shared" si="3"/>
        <v>0</v>
      </c>
      <c r="J33" s="14"/>
      <c r="K33" s="14"/>
      <c r="L33" s="14"/>
      <c r="M33" s="14"/>
      <c r="N33" s="14"/>
      <c r="O33" s="14"/>
      <c r="P33" s="14"/>
      <c r="Q33" s="2"/>
      <c r="R33" s="2"/>
    </row>
    <row r="34" spans="1:18" ht="21" x14ac:dyDescent="0.4">
      <c r="A34" s="113">
        <v>0.28999999999999998</v>
      </c>
      <c r="B34" s="114">
        <f t="shared" si="0"/>
        <v>0.57818138835049659</v>
      </c>
      <c r="C34" s="115">
        <v>81.721037156467887</v>
      </c>
      <c r="D34" s="75">
        <f t="shared" si="1"/>
        <v>-0.39840615051718853</v>
      </c>
      <c r="E34" s="114">
        <f t="shared" si="2"/>
        <v>1.7438578517640806</v>
      </c>
      <c r="F34" s="114">
        <f t="shared" si="4"/>
        <v>1.1858792474602264</v>
      </c>
      <c r="G34" s="116">
        <f t="shared" si="5"/>
        <v>868.89764652007898</v>
      </c>
      <c r="H34" s="116">
        <f t="shared" si="6"/>
        <v>380.75052636950937</v>
      </c>
      <c r="I34" s="117">
        <f t="shared" si="3"/>
        <v>0</v>
      </c>
      <c r="J34" s="14"/>
      <c r="K34" s="14"/>
      <c r="L34" s="14"/>
      <c r="M34" s="14"/>
      <c r="N34" s="14"/>
      <c r="O34" s="14"/>
      <c r="P34" s="14"/>
      <c r="Q34" s="2"/>
      <c r="R34" s="2"/>
    </row>
    <row r="35" spans="1:18" ht="21" x14ac:dyDescent="0.4">
      <c r="A35" s="113">
        <v>0.3</v>
      </c>
      <c r="B35" s="114">
        <f t="shared" si="0"/>
        <v>0.58253427988322914</v>
      </c>
      <c r="C35" s="115">
        <v>81.592427076126853</v>
      </c>
      <c r="D35" s="75">
        <f t="shared" si="1"/>
        <v>-0.4085062687554572</v>
      </c>
      <c r="E35" s="114">
        <f t="shared" si="2"/>
        <v>1.7068955029876778</v>
      </c>
      <c r="F35" s="114">
        <f t="shared" si="4"/>
        <v>1.1965569341748103</v>
      </c>
      <c r="G35" s="116">
        <f t="shared" si="5"/>
        <v>864.58339509033635</v>
      </c>
      <c r="H35" s="116">
        <f t="shared" si="6"/>
        <v>378.79392378379094</v>
      </c>
      <c r="I35" s="117">
        <f t="shared" si="3"/>
        <v>0</v>
      </c>
      <c r="J35" s="14"/>
      <c r="K35" s="14"/>
      <c r="L35" s="14"/>
      <c r="M35" s="14"/>
      <c r="N35" s="14"/>
      <c r="O35" s="14"/>
      <c r="P35" s="14"/>
      <c r="Q35" s="2"/>
      <c r="R35" s="2"/>
    </row>
    <row r="36" spans="1:18" ht="21" x14ac:dyDescent="0.4">
      <c r="A36" s="113">
        <v>0.31</v>
      </c>
      <c r="B36" s="114">
        <f t="shared" si="0"/>
        <v>0.5868031692991168</v>
      </c>
      <c r="C36" s="115">
        <v>81.468511074080155</v>
      </c>
      <c r="D36" s="75">
        <f t="shared" si="1"/>
        <v>-0.41831248871161059</v>
      </c>
      <c r="E36" s="114">
        <f t="shared" si="2"/>
        <v>1.6719450469463248</v>
      </c>
      <c r="F36" s="114">
        <f t="shared" si="4"/>
        <v>1.2074692547235908</v>
      </c>
      <c r="G36" s="116">
        <f t="shared" si="5"/>
        <v>860.443484153398</v>
      </c>
      <c r="H36" s="116">
        <f t="shared" si="6"/>
        <v>376.91671897822147</v>
      </c>
      <c r="I36" s="117">
        <f t="shared" si="3"/>
        <v>0</v>
      </c>
      <c r="J36" s="14"/>
      <c r="K36" s="14"/>
      <c r="L36" s="14"/>
      <c r="M36" s="14"/>
      <c r="N36" s="14"/>
      <c r="O36" s="14"/>
      <c r="P36" s="14"/>
      <c r="Q36" s="2"/>
      <c r="R36" s="2"/>
    </row>
    <row r="37" spans="1:18" ht="21" x14ac:dyDescent="0.4">
      <c r="A37" s="113">
        <v>0.32</v>
      </c>
      <c r="B37" s="114">
        <f t="shared" si="0"/>
        <v>0.59100006805888194</v>
      </c>
      <c r="C37" s="115">
        <v>81.348889081603133</v>
      </c>
      <c r="D37" s="75">
        <f t="shared" si="1"/>
        <v>-0.42784065396570387</v>
      </c>
      <c r="E37" s="114">
        <f t="shared" si="2"/>
        <v>1.6388631633687789</v>
      </c>
      <c r="F37" s="114">
        <f t="shared" si="4"/>
        <v>1.2186163158107084</v>
      </c>
      <c r="G37" s="116">
        <f t="shared" si="5"/>
        <v>856.46269500292567</v>
      </c>
      <c r="H37" s="116">
        <f t="shared" si="6"/>
        <v>375.11197336046473</v>
      </c>
      <c r="I37" s="117">
        <f t="shared" si="3"/>
        <v>0</v>
      </c>
      <c r="J37" s="14"/>
      <c r="K37" s="14"/>
      <c r="L37" s="14"/>
      <c r="M37" s="14"/>
      <c r="N37" s="14"/>
      <c r="O37" s="14"/>
      <c r="P37" s="14"/>
      <c r="Q37" s="2"/>
      <c r="R37" s="2"/>
    </row>
    <row r="38" spans="1:18" ht="21" x14ac:dyDescent="0.4">
      <c r="A38" s="113">
        <v>0.33</v>
      </c>
      <c r="B38" s="114">
        <f t="shared" si="0"/>
        <v>0.59513577823992314</v>
      </c>
      <c r="C38" s="115">
        <v>81.233208629762572</v>
      </c>
      <c r="D38" s="75">
        <f t="shared" si="1"/>
        <v>-0.43710551905217515</v>
      </c>
      <c r="E38" s="114">
        <f t="shared" si="2"/>
        <v>1.6075196596759345</v>
      </c>
      <c r="F38" s="114">
        <f t="shared" si="4"/>
        <v>1.2299985171365537</v>
      </c>
      <c r="G38" s="116">
        <f t="shared" si="5"/>
        <v>852.62766365194716</v>
      </c>
      <c r="H38" s="116">
        <f t="shared" si="6"/>
        <v>373.37359482008912</v>
      </c>
      <c r="I38" s="117">
        <f t="shared" si="3"/>
        <v>0</v>
      </c>
      <c r="J38" s="14"/>
      <c r="K38" s="14"/>
      <c r="L38" s="14"/>
      <c r="M38" s="14"/>
      <c r="N38" s="14"/>
      <c r="O38" s="14"/>
      <c r="P38" s="14"/>
      <c r="Q38" s="2"/>
      <c r="R38" s="2"/>
    </row>
    <row r="39" spans="1:18" ht="21" x14ac:dyDescent="0.4">
      <c r="A39" s="113">
        <v>0.34</v>
      </c>
      <c r="B39" s="114">
        <f t="shared" si="0"/>
        <v>0.59922005777122322</v>
      </c>
      <c r="C39" s="115">
        <v>81.121158718361798</v>
      </c>
      <c r="D39" s="75">
        <f t="shared" si="1"/>
        <v>-0.44612084172678218</v>
      </c>
      <c r="E39" s="114">
        <f t="shared" si="2"/>
        <v>1.5777960339947257</v>
      </c>
      <c r="F39" s="114">
        <f t="shared" si="4"/>
        <v>1.2416165330161852</v>
      </c>
      <c r="G39" s="116">
        <f t="shared" si="5"/>
        <v>848.92663021906378</v>
      </c>
      <c r="H39" s="116">
        <f t="shared" si="6"/>
        <v>371.69622313154832</v>
      </c>
      <c r="I39" s="117">
        <f t="shared" si="3"/>
        <v>0</v>
      </c>
      <c r="J39" s="14"/>
      <c r="K39" s="14"/>
      <c r="L39" s="14"/>
      <c r="M39" s="14"/>
      <c r="N39" s="14"/>
      <c r="O39" s="14"/>
      <c r="P39" s="14"/>
      <c r="Q39" s="2"/>
      <c r="R39" s="2"/>
    </row>
    <row r="40" spans="1:18" ht="21" x14ac:dyDescent="0.4">
      <c r="A40" s="113">
        <v>0.35</v>
      </c>
      <c r="B40" s="114">
        <f t="shared" si="0"/>
        <v>0.60326176058847369</v>
      </c>
      <c r="C40" s="115">
        <v>81.01246459486434</v>
      </c>
      <c r="D40" s="75">
        <f t="shared" si="1"/>
        <v>-0.45489946601246439</v>
      </c>
      <c r="E40" s="114">
        <f t="shared" si="2"/>
        <v>1.5495842201365086</v>
      </c>
      <c r="F40" s="114">
        <f t="shared" si="4"/>
        <v>1.2534712961396219</v>
      </c>
      <c r="G40" s="116">
        <f t="shared" si="5"/>
        <v>845.34922721187547</v>
      </c>
      <c r="H40" s="116">
        <f t="shared" si="6"/>
        <v>370.07513317539093</v>
      </c>
      <c r="I40" s="117">
        <f t="shared" si="3"/>
        <v>0</v>
      </c>
      <c r="J40" s="14"/>
      <c r="K40" s="14"/>
      <c r="L40" s="14"/>
      <c r="M40" s="14"/>
      <c r="N40" s="14"/>
      <c r="O40" s="14"/>
      <c r="P40" s="14"/>
      <c r="Q40" s="2"/>
      <c r="R40" s="2"/>
    </row>
    <row r="41" spans="1:18" ht="21" x14ac:dyDescent="0.4">
      <c r="A41" s="113">
        <v>0.36</v>
      </c>
      <c r="B41" s="114">
        <f t="shared" si="0"/>
        <v>0.60726895605979336</v>
      </c>
      <c r="C41" s="115">
        <v>80.906883292697444</v>
      </c>
      <c r="D41" s="75">
        <f t="shared" si="1"/>
        <v>-0.46345339708169458</v>
      </c>
      <c r="E41" s="114">
        <f t="shared" si="2"/>
        <v>1.5227854885397691</v>
      </c>
      <c r="F41" s="114">
        <f t="shared" si="4"/>
        <v>1.2655639832235115</v>
      </c>
      <c r="G41" s="116">
        <f t="shared" si="5"/>
        <v>841.88629995418671</v>
      </c>
      <c r="H41" s="116">
        <f t="shared" si="6"/>
        <v>368.50615287826878</v>
      </c>
      <c r="I41" s="117">
        <f t="shared" si="3"/>
        <v>7.9580786405131221E-13</v>
      </c>
      <c r="J41" s="14"/>
      <c r="K41" s="14"/>
      <c r="L41" s="14"/>
      <c r="M41" s="14"/>
      <c r="N41" s="14"/>
      <c r="O41" s="14"/>
      <c r="P41" s="14"/>
      <c r="Q41" s="2"/>
      <c r="R41" s="2"/>
    </row>
    <row r="42" spans="1:18" ht="21" x14ac:dyDescent="0.4">
      <c r="A42" s="113">
        <v>0.37</v>
      </c>
      <c r="B42" s="114">
        <f t="shared" si="0"/>
        <v>0.6112490311973654</v>
      </c>
      <c r="C42" s="115">
        <v>80.804199805930054</v>
      </c>
      <c r="D42" s="75">
        <f t="shared" si="1"/>
        <v>-0.47179386889649788</v>
      </c>
      <c r="E42" s="114">
        <f t="shared" si="2"/>
        <v>1.497309481295714</v>
      </c>
      <c r="F42" s="114">
        <f t="shared" si="4"/>
        <v>1.2778960023376718</v>
      </c>
      <c r="G42" s="116">
        <f t="shared" si="5"/>
        <v>838.52975370266586</v>
      </c>
      <c r="H42" s="116">
        <f t="shared" si="6"/>
        <v>366.98559336960994</v>
      </c>
      <c r="I42" s="117">
        <f t="shared" si="3"/>
        <v>0</v>
      </c>
      <c r="J42" s="14"/>
      <c r="K42" s="14"/>
      <c r="L42" s="14"/>
      <c r="M42" s="14"/>
      <c r="N42" s="14"/>
      <c r="O42" s="14"/>
      <c r="P42" s="14"/>
      <c r="Q42" s="2"/>
      <c r="R42" s="2"/>
    </row>
    <row r="43" spans="1:18" ht="21" x14ac:dyDescent="0.4">
      <c r="A43" s="113">
        <v>0.38</v>
      </c>
      <c r="B43" s="114">
        <f t="shared" si="0"/>
        <v>0.61520877851106448</v>
      </c>
      <c r="C43" s="115">
        <v>80.704223799381978</v>
      </c>
      <c r="D43" s="75">
        <f t="shared" si="1"/>
        <v>-0.47993140541041129</v>
      </c>
      <c r="E43" s="114">
        <f t="shared" si="2"/>
        <v>1.4730733627803747</v>
      </c>
      <c r="F43" s="114">
        <f t="shared" si="4"/>
        <v>1.290468981718945</v>
      </c>
      <c r="G43" s="116">
        <f t="shared" si="5"/>
        <v>835.27242302430795</v>
      </c>
      <c r="H43" s="116">
        <f t="shared" si="6"/>
        <v>365.5101893242371</v>
      </c>
      <c r="I43" s="117">
        <f t="shared" si="3"/>
        <v>0</v>
      </c>
      <c r="J43" s="14"/>
      <c r="K43" s="14"/>
      <c r="L43" s="14"/>
      <c r="M43" s="14"/>
      <c r="N43" s="14"/>
      <c r="O43" s="14"/>
      <c r="P43" s="14"/>
      <c r="Q43" s="2"/>
      <c r="R43" s="2"/>
    </row>
    <row r="44" spans="1:18" ht="21" x14ac:dyDescent="0.4">
      <c r="A44" s="113">
        <v>0.39</v>
      </c>
      <c r="B44" s="114">
        <f t="shared" si="0"/>
        <v>0.61915447183675409</v>
      </c>
      <c r="C44" s="115">
        <v>80.606786770959559</v>
      </c>
      <c r="D44" s="75">
        <f t="shared" si="1"/>
        <v>-0.48787587603617028</v>
      </c>
      <c r="E44" s="114">
        <f t="shared" si="2"/>
        <v>1.4500010702421229</v>
      </c>
      <c r="F44" s="114">
        <f t="shared" si="4"/>
        <v>1.3032847599094914</v>
      </c>
      <c r="G44" s="116">
        <f t="shared" si="5"/>
        <v>832.10795982087916</v>
      </c>
      <c r="H44" s="116">
        <f t="shared" si="6"/>
        <v>364.0770478344827</v>
      </c>
      <c r="I44" s="117">
        <f t="shared" si="3"/>
        <v>0</v>
      </c>
      <c r="J44" s="14"/>
      <c r="K44" s="14"/>
      <c r="L44" s="14"/>
      <c r="M44" s="14"/>
      <c r="N44" s="14"/>
      <c r="O44" s="14"/>
      <c r="P44" s="14"/>
      <c r="Q44" s="2"/>
      <c r="R44" s="2"/>
    </row>
    <row r="45" spans="1:18" ht="21" x14ac:dyDescent="0.4">
      <c r="A45" s="113">
        <v>0.4</v>
      </c>
      <c r="B45" s="114">
        <f t="shared" si="0"/>
        <v>0.62309193205387314</v>
      </c>
      <c r="C45" s="115">
        <v>80.511739597341133</v>
      </c>
      <c r="D45" s="75">
        <f t="shared" si="1"/>
        <v>-0.49563654599633789</v>
      </c>
      <c r="E45" s="114">
        <f t="shared" si="2"/>
        <v>1.4280226510458236</v>
      </c>
      <c r="F45" s="114">
        <f t="shared" si="4"/>
        <v>1.3163453770777997</v>
      </c>
      <c r="G45" s="116">
        <f t="shared" si="5"/>
        <v>829.03073703721634</v>
      </c>
      <c r="H45" s="116">
        <f t="shared" si="6"/>
        <v>362.68360445411986</v>
      </c>
      <c r="I45" s="117">
        <f t="shared" si="3"/>
        <v>0</v>
      </c>
      <c r="J45" s="14"/>
      <c r="K45" s="14"/>
      <c r="L45" s="14"/>
      <c r="M45" s="14"/>
      <c r="N45" s="14"/>
      <c r="O45" s="14"/>
      <c r="P45" s="14"/>
      <c r="Q45" s="2"/>
      <c r="R45" s="2"/>
    </row>
    <row r="46" spans="1:18" ht="21" x14ac:dyDescent="0.4">
      <c r="A46" s="113">
        <v>0.41</v>
      </c>
      <c r="B46" s="114">
        <f t="shared" si="0"/>
        <v>0.62702658427134383</v>
      </c>
      <c r="C46" s="115">
        <v>80.418950405767774</v>
      </c>
      <c r="D46" s="75">
        <f t="shared" si="1"/>
        <v>-0.50322212209931649</v>
      </c>
      <c r="E46" s="114">
        <f t="shared" si="2"/>
        <v>1.4070736752400188</v>
      </c>
      <c r="F46" s="114">
        <f t="shared" si="4"/>
        <v>1.32965306739884</v>
      </c>
      <c r="G46" s="116">
        <f t="shared" si="5"/>
        <v>826.03576561282466</v>
      </c>
      <c r="H46" s="116">
        <f t="shared" si="6"/>
        <v>361.32758529630587</v>
      </c>
      <c r="I46" s="117">
        <f t="shared" si="3"/>
        <v>0</v>
      </c>
      <c r="J46" s="14"/>
      <c r="K46" s="14"/>
      <c r="L46" s="14"/>
      <c r="M46" s="14"/>
      <c r="N46" s="14"/>
      <c r="O46" s="14"/>
      <c r="P46" s="14"/>
      <c r="Q46" s="2"/>
      <c r="R46" s="2"/>
    </row>
    <row r="47" spans="1:18" ht="21" x14ac:dyDescent="0.4">
      <c r="A47" s="113">
        <v>0.42</v>
      </c>
      <c r="B47" s="114">
        <f t="shared" si="0"/>
        <v>0.63096350779004673</v>
      </c>
      <c r="C47" s="115">
        <v>80.328302724180432</v>
      </c>
      <c r="D47" s="75">
        <f t="shared" si="1"/>
        <v>-0.51064079441844912</v>
      </c>
      <c r="E47" s="114">
        <f t="shared" si="2"/>
        <v>1.3870947137605278</v>
      </c>
      <c r="F47" s="114">
        <f t="shared" si="4"/>
        <v>1.3432102523854026</v>
      </c>
      <c r="G47" s="116">
        <f t="shared" si="5"/>
        <v>823.11862265799482</v>
      </c>
      <c r="H47" s="116">
        <f t="shared" si="6"/>
        <v>360.00697426118387</v>
      </c>
      <c r="I47" s="117">
        <f t="shared" si="3"/>
        <v>0</v>
      </c>
      <c r="J47" s="14"/>
      <c r="K47" s="14"/>
      <c r="L47" s="14"/>
      <c r="M47" s="14"/>
      <c r="N47" s="14"/>
      <c r="O47" s="14"/>
      <c r="P47" s="14"/>
      <c r="Q47" s="2"/>
      <c r="R47" s="2"/>
    </row>
    <row r="48" spans="1:18" ht="21" x14ac:dyDescent="0.4">
      <c r="A48" s="113">
        <v>0.43</v>
      </c>
      <c r="B48" s="114">
        <f t="shared" si="0"/>
        <v>0.63490747993055952</v>
      </c>
      <c r="C48" s="115">
        <v>80.239693869712283</v>
      </c>
      <c r="D48" s="75">
        <f t="shared" si="1"/>
        <v>-0.51790027429573704</v>
      </c>
      <c r="E48" s="114">
        <f t="shared" si="2"/>
        <v>1.3680308739685834</v>
      </c>
      <c r="F48" s="114">
        <f t="shared" si="4"/>
        <v>1.3570195350761349</v>
      </c>
      <c r="G48" s="116">
        <f t="shared" si="5"/>
        <v>820.27538917769834</v>
      </c>
      <c r="H48" s="116">
        <f t="shared" si="6"/>
        <v>358.71998462567632</v>
      </c>
      <c r="I48" s="117">
        <f t="shared" si="3"/>
        <v>0</v>
      </c>
      <c r="J48" s="14"/>
      <c r="K48" s="14"/>
      <c r="L48" s="14"/>
      <c r="M48" s="14"/>
      <c r="N48" s="14"/>
      <c r="O48" s="14"/>
      <c r="P48" s="14"/>
      <c r="Q48" s="2"/>
      <c r="R48" s="2"/>
    </row>
    <row r="49" spans="1:18" ht="21" x14ac:dyDescent="0.4">
      <c r="A49" s="113">
        <v>0.44</v>
      </c>
      <c r="B49" s="114">
        <f t="shared" si="0"/>
        <v>0.63886301463599238</v>
      </c>
      <c r="C49" s="115">
        <v>80.153033541932928</v>
      </c>
      <c r="D49" s="75">
        <f t="shared" si="1"/>
        <v>-0.52500782904286503</v>
      </c>
      <c r="E49" s="114">
        <f t="shared" si="2"/>
        <v>1.3498313853892692</v>
      </c>
      <c r="F49" s="114">
        <f t="shared" si="4"/>
        <v>1.3710836949974641</v>
      </c>
      <c r="G49" s="116">
        <f t="shared" si="5"/>
        <v>817.50259594516569</v>
      </c>
      <c r="H49" s="116">
        <f t="shared" si="6"/>
        <v>357.46503435574277</v>
      </c>
      <c r="I49" s="117">
        <f t="shared" si="3"/>
        <v>0</v>
      </c>
      <c r="J49" s="14"/>
      <c r="K49" s="14"/>
      <c r="L49" s="14"/>
      <c r="M49" s="14"/>
      <c r="N49" s="14"/>
      <c r="O49" s="14"/>
      <c r="P49" s="14"/>
      <c r="Q49" s="2"/>
      <c r="R49" s="2"/>
    </row>
    <row r="50" spans="1:18" ht="21" x14ac:dyDescent="0.4">
      <c r="A50" s="113">
        <v>0.45</v>
      </c>
      <c r="B50" s="114">
        <f t="shared" si="0"/>
        <v>0.64283439661350605</v>
      </c>
      <c r="C50" s="115">
        <v>80.068242592516953</v>
      </c>
      <c r="D50" s="75">
        <f t="shared" si="1"/>
        <v>-0.53197031366963654</v>
      </c>
      <c r="E50" s="114">
        <f t="shared" si="2"/>
        <v>1.3324492295036248</v>
      </c>
      <c r="F50" s="114">
        <f t="shared" si="4"/>
        <v>1.3854056838266802</v>
      </c>
      <c r="G50" s="116">
        <f t="shared" si="5"/>
        <v>814.79717635514612</v>
      </c>
      <c r="H50" s="116">
        <f t="shared" si="6"/>
        <v>356.24072460587843</v>
      </c>
      <c r="I50" s="117">
        <f t="shared" si="3"/>
        <v>0</v>
      </c>
      <c r="J50" s="14"/>
      <c r="K50" s="14"/>
      <c r="L50" s="14"/>
      <c r="M50" s="14"/>
      <c r="N50" s="14"/>
      <c r="O50" s="14"/>
      <c r="P50" s="14"/>
      <c r="Q50" s="2"/>
      <c r="R50" s="2"/>
    </row>
    <row r="51" spans="1:18" ht="21" x14ac:dyDescent="0.4">
      <c r="A51" s="113">
        <v>0.46</v>
      </c>
      <c r="B51" s="114">
        <f t="shared" si="0"/>
        <v>0.6468257116578946</v>
      </c>
      <c r="C51" s="115">
        <v>79.985251947379524</v>
      </c>
      <c r="D51" s="75">
        <f t="shared" si="1"/>
        <v>-0.53879419993276478</v>
      </c>
      <c r="E51" s="114">
        <f t="shared" si="2"/>
        <v>1.3158408082853099</v>
      </c>
      <c r="F51" s="114">
        <f t="shared" si="4"/>
        <v>1.3999886216922606</v>
      </c>
      <c r="G51" s="116">
        <f t="shared" si="5"/>
        <v>812.15642527423415</v>
      </c>
      <c r="H51" s="116">
        <f t="shared" si="6"/>
        <v>355.04582095652108</v>
      </c>
      <c r="I51" s="117">
        <f t="shared" si="3"/>
        <v>9.0949470177292824E-13</v>
      </c>
      <c r="J51" s="14"/>
      <c r="K51" s="14"/>
      <c r="L51" s="14"/>
      <c r="M51" s="14"/>
      <c r="N51" s="14"/>
      <c r="O51" s="14"/>
      <c r="P51" s="14"/>
      <c r="Q51" s="2"/>
      <c r="R51" s="2"/>
    </row>
    <row r="52" spans="1:18" ht="21" x14ac:dyDescent="0.4">
      <c r="A52" s="113">
        <v>0.47</v>
      </c>
      <c r="B52" s="114">
        <f t="shared" si="0"/>
        <v>0.65084087370159305</v>
      </c>
      <c r="C52" s="115">
        <v>79.904001660958613</v>
      </c>
      <c r="D52" s="75">
        <f t="shared" si="1"/>
        <v>-0.54548560296541049</v>
      </c>
      <c r="E52" s="114">
        <f t="shared" si="2"/>
        <v>1.2999656468850882</v>
      </c>
      <c r="F52" s="114">
        <f t="shared" si="4"/>
        <v>1.4148357940551599</v>
      </c>
      <c r="G52" s="116">
        <f t="shared" si="5"/>
        <v>809.57796306033458</v>
      </c>
      <c r="H52" s="116">
        <f t="shared" si="6"/>
        <v>353.87923701081382</v>
      </c>
      <c r="I52" s="117">
        <f t="shared" si="3"/>
        <v>0</v>
      </c>
      <c r="J52" s="14"/>
      <c r="K52" s="14"/>
      <c r="L52" s="14"/>
      <c r="M52" s="14"/>
      <c r="N52" s="14"/>
      <c r="O52" s="14"/>
      <c r="P52" s="14"/>
      <c r="Q52" s="2"/>
      <c r="R52" s="2"/>
    </row>
    <row r="53" spans="1:18" ht="21" x14ac:dyDescent="0.4">
      <c r="A53" s="113">
        <v>0.48</v>
      </c>
      <c r="B53" s="114">
        <f t="shared" si="0"/>
        <v>0.65488364905341134</v>
      </c>
      <c r="C53" s="115">
        <v>79.824440085359001</v>
      </c>
      <c r="D53" s="75">
        <f t="shared" si="1"/>
        <v>-0.55205030571935221</v>
      </c>
      <c r="E53" s="114">
        <f t="shared" si="2"/>
        <v>1.2847861264737321</v>
      </c>
      <c r="F53" s="114">
        <f t="shared" si="4"/>
        <v>1.4299506491214811</v>
      </c>
      <c r="G53" s="116">
        <f t="shared" si="5"/>
        <v>807.05970405139988</v>
      </c>
      <c r="H53" s="116">
        <f t="shared" si="6"/>
        <v>352.74002003085394</v>
      </c>
      <c r="I53" s="117">
        <f t="shared" si="3"/>
        <v>5.6843418860808015E-13</v>
      </c>
      <c r="J53" s="14"/>
      <c r="K53" s="14"/>
      <c r="L53" s="14"/>
      <c r="M53" s="14"/>
      <c r="N53" s="14"/>
      <c r="O53" s="14"/>
      <c r="P53" s="14"/>
      <c r="Q53" s="2"/>
      <c r="R53" s="2"/>
    </row>
    <row r="54" spans="1:18" ht="21" x14ac:dyDescent="0.4">
      <c r="A54" s="113">
        <v>0.49</v>
      </c>
      <c r="B54" s="114">
        <f t="shared" si="0"/>
        <v>0.6589576782202955</v>
      </c>
      <c r="C54" s="115">
        <v>79.746523139615846</v>
      </c>
      <c r="D54" s="75">
        <f t="shared" si="1"/>
        <v>-0.55849378142660622</v>
      </c>
      <c r="E54" s="114">
        <f t="shared" si="2"/>
        <v>1.2702672437732518</v>
      </c>
      <c r="F54" s="114">
        <f t="shared" si="4"/>
        <v>1.4453367957427963</v>
      </c>
      <c r="G54" s="116">
        <f t="shared" si="5"/>
        <v>804.59982893017263</v>
      </c>
      <c r="H54" s="116">
        <f t="shared" si="6"/>
        <v>351.62733834231244</v>
      </c>
      <c r="I54" s="117">
        <f t="shared" si="3"/>
        <v>0</v>
      </c>
      <c r="J54" s="14"/>
      <c r="K54" s="14"/>
      <c r="L54" s="14"/>
      <c r="M54" s="14"/>
      <c r="N54" s="14"/>
      <c r="O54" s="14"/>
      <c r="P54" s="14"/>
      <c r="Q54" s="2"/>
      <c r="R54" s="2"/>
    </row>
    <row r="55" spans="1:18" ht="21" x14ac:dyDescent="0.4">
      <c r="A55" s="113">
        <v>0.5</v>
      </c>
      <c r="B55" s="114">
        <f t="shared" si="0"/>
        <v>0.66306649564960374</v>
      </c>
      <c r="C55" s="115">
        <v>79.670213666471739</v>
      </c>
      <c r="D55" s="75">
        <f t="shared" si="1"/>
        <v>-0.56482121426527143</v>
      </c>
      <c r="E55" s="114">
        <f t="shared" si="2"/>
        <v>1.2563763942513166</v>
      </c>
      <c r="F55" s="114">
        <f t="shared" si="4"/>
        <v>1.4609980017655237</v>
      </c>
      <c r="G55" s="116">
        <f t="shared" si="5"/>
        <v>802.19676046045822</v>
      </c>
      <c r="H55" s="116">
        <f t="shared" si="6"/>
        <v>350.54047027697163</v>
      </c>
      <c r="I55" s="117">
        <f t="shared" si="3"/>
        <v>0</v>
      </c>
      <c r="J55" s="14"/>
      <c r="K55" s="14"/>
      <c r="L55" s="14"/>
      <c r="M55" s="14"/>
      <c r="N55" s="14"/>
      <c r="O55" s="14"/>
      <c r="P55" s="14"/>
      <c r="Q55" s="2"/>
      <c r="R55" s="2"/>
    </row>
    <row r="56" spans="1:18" ht="21" x14ac:dyDescent="0.4">
      <c r="A56" s="113">
        <v>0.51</v>
      </c>
      <c r="B56" s="114">
        <f t="shared" si="0"/>
        <v>0.66721354768211738</v>
      </c>
      <c r="C56" s="115">
        <v>79.595480865863493</v>
      </c>
      <c r="D56" s="75">
        <f t="shared" si="1"/>
        <v>-0.57103751839492478</v>
      </c>
      <c r="E56" s="114">
        <f t="shared" si="2"/>
        <v>1.2430831763360688</v>
      </c>
      <c r="F56" s="114">
        <f t="shared" si="4"/>
        <v>1.4769381927952772</v>
      </c>
      <c r="G56" s="116">
        <f t="shared" si="5"/>
        <v>799.84914216502159</v>
      </c>
      <c r="H56" s="116">
        <f t="shared" si="6"/>
        <v>349.47879445679149</v>
      </c>
      <c r="I56" s="117">
        <f t="shared" si="3"/>
        <v>7.9580786405131221E-13</v>
      </c>
      <c r="J56" s="14"/>
      <c r="K56" s="14"/>
      <c r="L56" s="14"/>
      <c r="M56" s="14"/>
      <c r="N56" s="14"/>
      <c r="O56" s="14"/>
      <c r="P56" s="14"/>
      <c r="Q56" s="2"/>
      <c r="R56" s="2"/>
    </row>
    <row r="57" spans="1:18" ht="21" x14ac:dyDescent="0.4">
      <c r="A57" s="113">
        <v>0.52</v>
      </c>
      <c r="B57" s="114">
        <f t="shared" si="0"/>
        <v>0.67140220896624114</v>
      </c>
      <c r="C57" s="115">
        <v>79.522299795837199</v>
      </c>
      <c r="D57" s="75">
        <f t="shared" si="1"/>
        <v>-0.5771473555097324</v>
      </c>
      <c r="E57" s="114">
        <f t="shared" si="2"/>
        <v>1.2303592143376967</v>
      </c>
      <c r="F57" s="114">
        <f t="shared" si="4"/>
        <v>1.4931614513460876</v>
      </c>
      <c r="G57" s="116">
        <f t="shared" si="5"/>
        <v>797.5558195776739</v>
      </c>
      <c r="H57" s="116">
        <f t="shared" si="6"/>
        <v>348.44178125173045</v>
      </c>
      <c r="I57" s="117">
        <f t="shared" si="3"/>
        <v>8.8107299234252423E-13</v>
      </c>
      <c r="J57" s="14"/>
      <c r="K57" s="14"/>
      <c r="L57" s="14"/>
      <c r="M57" s="14"/>
      <c r="N57" s="14"/>
      <c r="O57" s="14"/>
      <c r="P57" s="14"/>
      <c r="Q57" s="2"/>
      <c r="R57" s="2"/>
    </row>
    <row r="58" spans="1:18" ht="21" x14ac:dyDescent="0.4">
      <c r="A58" s="113">
        <v>0.53</v>
      </c>
      <c r="B58" s="114">
        <f t="shared" si="0"/>
        <v>0.6756357975505729</v>
      </c>
      <c r="C58" s="115">
        <v>79.450650932903457</v>
      </c>
      <c r="D58" s="75">
        <f t="shared" si="1"/>
        <v>-0.58315515104224547</v>
      </c>
      <c r="E58" s="114">
        <f t="shared" si="2"/>
        <v>1.2181779980472633</v>
      </c>
      <c r="F58" s="114">
        <f t="shared" si="4"/>
        <v>1.5096720163479183</v>
      </c>
      <c r="G58" s="116">
        <f t="shared" si="5"/>
        <v>795.31582375489484</v>
      </c>
      <c r="H58" s="116">
        <f t="shared" si="6"/>
        <v>347.42898526765634</v>
      </c>
      <c r="I58" s="117">
        <f t="shared" si="3"/>
        <v>-3.694822225952521E-13</v>
      </c>
      <c r="J58" s="14"/>
      <c r="K58" s="14"/>
      <c r="L58" s="14"/>
      <c r="M58" s="14"/>
      <c r="N58" s="14"/>
      <c r="O58" s="14"/>
      <c r="P58" s="14"/>
      <c r="Q58" s="2"/>
      <c r="R58" s="2"/>
    </row>
    <row r="59" spans="1:18" ht="21" x14ac:dyDescent="0.4">
      <c r="A59" s="113">
        <v>0.54</v>
      </c>
      <c r="B59" s="114">
        <f t="shared" si="0"/>
        <v>0.67991758884401099</v>
      </c>
      <c r="C59" s="115">
        <v>79.380519784942877</v>
      </c>
      <c r="D59" s="75">
        <f t="shared" si="1"/>
        <v>-0.58906510913739529</v>
      </c>
      <c r="E59" s="114">
        <f t="shared" si="2"/>
        <v>1.2065147372290044</v>
      </c>
      <c r="F59" s="114">
        <f t="shared" si="4"/>
        <v>1.5264742829889995</v>
      </c>
      <c r="G59" s="116">
        <f t="shared" si="5"/>
        <v>793.12835677697581</v>
      </c>
      <c r="H59" s="116">
        <f t="shared" si="6"/>
        <v>346.44003874108711</v>
      </c>
      <c r="I59" s="117">
        <f t="shared" si="3"/>
        <v>0</v>
      </c>
      <c r="J59" s="14"/>
      <c r="K59" s="14"/>
      <c r="L59" s="14"/>
      <c r="M59" s="14"/>
      <c r="N59" s="14"/>
      <c r="O59" s="14"/>
      <c r="P59" s="14"/>
      <c r="Q59" s="2"/>
      <c r="R59" s="2"/>
    </row>
    <row r="60" spans="1:18" ht="21" x14ac:dyDescent="0.4">
      <c r="A60" s="113">
        <v>0.55000000000000004</v>
      </c>
      <c r="B60" s="114">
        <f t="shared" si="0"/>
        <v>0.68425082860896769</v>
      </c>
      <c r="C60" s="115">
        <v>79.311896550711481</v>
      </c>
      <c r="D60" s="75">
        <f t="shared" si="1"/>
        <v>-0.59488122650424979</v>
      </c>
      <c r="E60" s="114">
        <f t="shared" si="2"/>
        <v>1.1953462294353316</v>
      </c>
      <c r="F60" s="114">
        <f t="shared" si="4"/>
        <v>1.5435728028722737</v>
      </c>
      <c r="G60" s="116">
        <f t="shared" si="5"/>
        <v>790.99277900652817</v>
      </c>
      <c r="H60" s="116">
        <f t="shared" si="6"/>
        <v>345.47464573481108</v>
      </c>
      <c r="I60" s="117">
        <f t="shared" si="3"/>
        <v>0</v>
      </c>
      <c r="J60" s="14"/>
      <c r="K60" s="14"/>
      <c r="L60" s="14"/>
      <c r="M60" s="14"/>
      <c r="N60" s="14"/>
      <c r="O60" s="14"/>
      <c r="P60" s="14"/>
      <c r="Q60" s="2"/>
      <c r="R60" s="2"/>
    </row>
    <row r="61" spans="1:18" ht="21" x14ac:dyDescent="0.4">
      <c r="A61" s="113">
        <v>0.56000000000000005</v>
      </c>
      <c r="B61" s="114">
        <f t="shared" si="0"/>
        <v>0.68863874513334544</v>
      </c>
      <c r="C61" s="115">
        <v>79.244775820796377</v>
      </c>
      <c r="D61" s="75">
        <f t="shared" si="1"/>
        <v>-0.60060730524248362</v>
      </c>
      <c r="E61" s="114">
        <f t="shared" si="2"/>
        <v>1.1846507397587833</v>
      </c>
      <c r="F61" s="114">
        <f t="shared" si="4"/>
        <v>1.5609722844677096</v>
      </c>
      <c r="G61" s="116">
        <f t="shared" si="5"/>
        <v>788.9085979044238</v>
      </c>
      <c r="H61" s="116">
        <f t="shared" si="6"/>
        <v>344.53257704314518</v>
      </c>
      <c r="I61" s="117">
        <f t="shared" si="3"/>
        <v>0</v>
      </c>
      <c r="J61" s="14"/>
      <c r="K61" s="14"/>
      <c r="L61" s="14"/>
      <c r="M61" s="14"/>
      <c r="N61" s="14"/>
      <c r="O61" s="14"/>
      <c r="P61" s="14"/>
      <c r="Q61" s="2"/>
      <c r="R61" s="2"/>
    </row>
    <row r="62" spans="1:18" ht="21" x14ac:dyDescent="0.4">
      <c r="A62" s="113">
        <v>0.56999999999999995</v>
      </c>
      <c r="B62" s="114">
        <f t="shared" si="0"/>
        <v>0.69308456071017543</v>
      </c>
      <c r="C62" s="115">
        <v>79.179156315564043</v>
      </c>
      <c r="D62" s="75">
        <f t="shared" si="1"/>
        <v>-0.60624696473105044</v>
      </c>
      <c r="E62" s="114">
        <f t="shared" si="2"/>
        <v>1.1744078912961962</v>
      </c>
      <c r="F62" s="114">
        <f t="shared" si="4"/>
        <v>1.5786775938444213</v>
      </c>
      <c r="G62" s="116">
        <f t="shared" si="5"/>
        <v>786.8754582308045</v>
      </c>
      <c r="H62" s="116">
        <f t="shared" si="6"/>
        <v>343.61366572821231</v>
      </c>
      <c r="I62" s="117">
        <f t="shared" si="3"/>
        <v>0</v>
      </c>
      <c r="J62" s="14"/>
      <c r="K62" s="14"/>
      <c r="L62" s="14"/>
      <c r="M62" s="14"/>
      <c r="N62" s="14"/>
      <c r="O62" s="14"/>
      <c r="P62" s="14"/>
      <c r="Q62" s="2"/>
      <c r="R62" s="2"/>
    </row>
    <row r="63" spans="1:18" ht="21" x14ac:dyDescent="0.4">
      <c r="A63" s="113">
        <v>0.57999999999999996</v>
      </c>
      <c r="B63" s="114">
        <f t="shared" si="0"/>
        <v>0.69759150253967972</v>
      </c>
      <c r="C63" s="115">
        <v>79.115040656233845</v>
      </c>
      <c r="D63" s="75">
        <f t="shared" si="1"/>
        <v>-0.61180365265812187</v>
      </c>
      <c r="E63" s="114">
        <f t="shared" si="2"/>
        <v>1.164598565240806</v>
      </c>
      <c r="F63" s="114">
        <f t="shared" si="4"/>
        <v>1.5966937556684995</v>
      </c>
      <c r="G63" s="116">
        <f t="shared" si="5"/>
        <v>784.89313348239671</v>
      </c>
      <c r="H63" s="116">
        <f t="shared" si="6"/>
        <v>342.71780321935557</v>
      </c>
      <c r="I63" s="117">
        <f t="shared" si="3"/>
        <v>-2.8421709430404007E-13</v>
      </c>
      <c r="J63" s="14"/>
      <c r="K63" s="14"/>
      <c r="L63" s="14"/>
      <c r="M63" s="14"/>
      <c r="N63" s="14"/>
      <c r="O63" s="14"/>
      <c r="P63" s="14"/>
      <c r="Q63" s="2"/>
      <c r="R63" s="2"/>
    </row>
    <row r="64" spans="1:18" ht="21" x14ac:dyDescent="0.4">
      <c r="A64" s="113">
        <v>0.59</v>
      </c>
      <c r="B64" s="114">
        <f t="shared" si="0"/>
        <v>0.70216281315658879</v>
      </c>
      <c r="C64" s="115">
        <v>79.052435165723381</v>
      </c>
      <c r="D64" s="75">
        <f t="shared" si="1"/>
        <v>-0.61728065526383102</v>
      </c>
      <c r="E64" s="114">
        <f t="shared" si="2"/>
        <v>1.1552048096406735</v>
      </c>
      <c r="F64" s="114">
        <f t="shared" si="4"/>
        <v>1.615025954454216</v>
      </c>
      <c r="G64" s="116">
        <f t="shared" si="5"/>
        <v>782.96151843763823</v>
      </c>
      <c r="H64" s="116">
        <f t="shared" si="6"/>
        <v>341.84493591710321</v>
      </c>
      <c r="I64" s="117">
        <f t="shared" si="3"/>
        <v>0</v>
      </c>
      <c r="J64" s="14"/>
      <c r="K64" s="14"/>
      <c r="L64" s="14"/>
      <c r="M64" s="14"/>
      <c r="N64" s="14"/>
      <c r="O64" s="14"/>
      <c r="P64" s="14"/>
      <c r="Q64" s="2"/>
      <c r="R64" s="2"/>
    </row>
    <row r="65" spans="1:18" ht="21" x14ac:dyDescent="0.4">
      <c r="A65" s="113">
        <v>0.6</v>
      </c>
      <c r="B65" s="114">
        <f t="shared" si="0"/>
        <v>0.70680176047559606</v>
      </c>
      <c r="C65" s="115">
        <v>78.991349696355115</v>
      </c>
      <c r="D65" s="75">
        <f t="shared" si="1"/>
        <v>-0.6226811068606245</v>
      </c>
      <c r="E65" s="114">
        <f t="shared" si="2"/>
        <v>1.1462097559692506</v>
      </c>
      <c r="F65" s="114">
        <f t="shared" si="4"/>
        <v>1.6336795360578349</v>
      </c>
      <c r="G65" s="116">
        <f t="shared" si="5"/>
        <v>781.08062269867207</v>
      </c>
      <c r="H65" s="116">
        <f t="shared" si="6"/>
        <v>340.99506225108513</v>
      </c>
      <c r="I65" s="117">
        <f t="shared" si="3"/>
        <v>8.5265128291212022E-13</v>
      </c>
      <c r="J65" s="14"/>
      <c r="K65" s="14"/>
      <c r="L65" s="14"/>
      <c r="M65" s="14"/>
      <c r="N65" s="14"/>
      <c r="O65" s="14"/>
      <c r="P65" s="14"/>
      <c r="Q65" s="2"/>
      <c r="R65" s="2"/>
    </row>
    <row r="66" spans="1:18" ht="21" x14ac:dyDescent="0.4">
      <c r="A66" s="113">
        <v>0.61</v>
      </c>
      <c r="B66" s="114">
        <f t="shared" si="0"/>
        <v>0.71151164753943785</v>
      </c>
      <c r="C66" s="115">
        <v>78.931797481899892</v>
      </c>
      <c r="D66" s="75">
        <f t="shared" si="1"/>
        <v>-0.62800799869000645</v>
      </c>
      <c r="E66" s="114">
        <f t="shared" si="2"/>
        <v>1.1375975427480716</v>
      </c>
      <c r="F66" s="114">
        <f t="shared" si="4"/>
        <v>1.6526600094046973</v>
      </c>
      <c r="G66" s="116">
        <f t="shared" si="5"/>
        <v>779.25056513438517</v>
      </c>
      <c r="H66" s="116">
        <f t="shared" si="6"/>
        <v>340.16823014821915</v>
      </c>
      <c r="I66" s="117">
        <f t="shared" si="3"/>
        <v>1.2562395568238571E-11</v>
      </c>
      <c r="J66" s="14"/>
      <c r="K66" s="14"/>
      <c r="L66" s="14"/>
      <c r="M66" s="14"/>
      <c r="N66" s="14"/>
      <c r="O66" s="14"/>
      <c r="P66" s="14"/>
      <c r="Q66" s="2"/>
      <c r="R66" s="2"/>
    </row>
    <row r="67" spans="1:18" ht="21" x14ac:dyDescent="0.4">
      <c r="A67" s="113">
        <v>0.62</v>
      </c>
      <c r="B67" s="114">
        <f t="shared" si="0"/>
        <v>0.71629582202858588</v>
      </c>
      <c r="C67" s="115">
        <v>78.873795011107759</v>
      </c>
      <c r="D67" s="75">
        <f t="shared" si="1"/>
        <v>-0.6332641871690492</v>
      </c>
      <c r="E67" s="114">
        <f t="shared" si="2"/>
        <v>1.1293532455443227</v>
      </c>
      <c r="F67" s="114">
        <f t="shared" si="4"/>
        <v>1.6719730484415241</v>
      </c>
      <c r="G67" s="116">
        <f t="shared" si="5"/>
        <v>777.4715691216818</v>
      </c>
      <c r="H67" s="116">
        <f t="shared" si="6"/>
        <v>339.36453486436818</v>
      </c>
      <c r="I67" s="117">
        <f t="shared" si="3"/>
        <v>2.0030029190820642E-8</v>
      </c>
      <c r="J67" s="14"/>
      <c r="K67" s="14"/>
      <c r="L67" s="14"/>
      <c r="M67" s="14"/>
      <c r="N67" s="14"/>
      <c r="O67" s="14"/>
      <c r="P67" s="14"/>
      <c r="Q67" s="2"/>
      <c r="R67" s="2"/>
    </row>
    <row r="68" spans="1:18" ht="21" x14ac:dyDescent="0.4">
      <c r="A68" s="113">
        <v>0.63</v>
      </c>
      <c r="B68" s="114">
        <f t="shared" si="0"/>
        <v>0.72115768573507144</v>
      </c>
      <c r="C68" s="115">
        <v>78.817361925459537</v>
      </c>
      <c r="D68" s="75">
        <f t="shared" si="1"/>
        <v>-0.63845240157520089</v>
      </c>
      <c r="E68" s="114">
        <f t="shared" si="2"/>
        <v>1.1214628127388349</v>
      </c>
      <c r="F68" s="114">
        <f t="shared" si="4"/>
        <v>1.6916244943070486</v>
      </c>
      <c r="G68" s="116">
        <f t="shared" si="5"/>
        <v>775.74395865565907</v>
      </c>
      <c r="H68" s="116">
        <f t="shared" si="6"/>
        <v>338.58411721113987</v>
      </c>
      <c r="I68" s="117">
        <f t="shared" si="3"/>
        <v>-6.8212102632969618E-13</v>
      </c>
      <c r="J68" s="14"/>
      <c r="K68" s="14"/>
      <c r="L68" s="14"/>
      <c r="M68" s="14"/>
      <c r="N68" s="14"/>
      <c r="O68" s="14"/>
      <c r="P68" s="14"/>
      <c r="Q68" s="2"/>
      <c r="R68" s="2"/>
    </row>
    <row r="69" spans="1:18" ht="21" x14ac:dyDescent="0.4">
      <c r="A69" s="113">
        <v>0.64</v>
      </c>
      <c r="B69" s="114">
        <f t="shared" si="0"/>
        <v>0.72610070367560275</v>
      </c>
      <c r="C69" s="115">
        <v>78.762520925611142</v>
      </c>
      <c r="D69" s="75">
        <f t="shared" si="1"/>
        <v>-0.64357525121355219</v>
      </c>
      <c r="E69" s="114">
        <f t="shared" si="2"/>
        <v>1.1139130065242497</v>
      </c>
      <c r="F69" s="114">
        <f t="shared" si="4"/>
        <v>1.711620357715149</v>
      </c>
      <c r="G69" s="116">
        <f t="shared" si="5"/>
        <v>774.06815484204276</v>
      </c>
      <c r="H69" s="116">
        <f t="shared" si="6"/>
        <v>337.82716195771025</v>
      </c>
      <c r="I69" s="117">
        <f t="shared" si="3"/>
        <v>0</v>
      </c>
      <c r="J69" s="14"/>
      <c r="K69" s="14"/>
      <c r="L69" s="14"/>
      <c r="M69" s="14"/>
      <c r="N69" s="14"/>
      <c r="O69" s="14"/>
      <c r="P69" s="14"/>
      <c r="Q69" s="2"/>
      <c r="R69" s="2"/>
    </row>
    <row r="70" spans="1:18" ht="21" x14ac:dyDescent="0.4">
      <c r="A70" s="113">
        <v>0.65</v>
      </c>
      <c r="B70" s="114">
        <f t="shared" ref="B70:B105" si="7">+A70*G70*E70/760</f>
        <v>0.73112841356151759</v>
      </c>
      <c r="C70" s="115">
        <v>78.7092977082836</v>
      </c>
      <c r="D70" s="75">
        <f t="shared" ref="D70:D105" si="8">+$O$4/(A70+(1-A70)*$O$4)-$O$5/((1-A70)+A70*$O$5)</f>
        <v>-0.64863523210681118</v>
      </c>
      <c r="E70" s="114">
        <f t="shared" ref="E70:E105" si="9">+EXP(-LN(A70+$O$4*(1-A70))+(1-A70)*D70)</f>
        <v>1.1066913486497674</v>
      </c>
      <c r="F70" s="114">
        <f t="shared" si="4"/>
        <v>1.7319668215456288</v>
      </c>
      <c r="G70" s="116">
        <f t="shared" si="5"/>
        <v>772.44467342948428</v>
      </c>
      <c r="H70" s="116">
        <f t="shared" si="6"/>
        <v>337.09389670457318</v>
      </c>
      <c r="I70" s="117">
        <f t="shared" ref="I70:I105" si="10">$I$2-A70*G70*E70-(1-A70)*H70*F70</f>
        <v>-9.0949470177292824E-13</v>
      </c>
      <c r="J70" s="14"/>
      <c r="K70" s="14"/>
      <c r="L70" s="14"/>
      <c r="M70" s="14"/>
      <c r="N70" s="14"/>
      <c r="O70" s="14"/>
      <c r="P70" s="14"/>
      <c r="Q70" s="2"/>
      <c r="R70" s="2"/>
    </row>
    <row r="71" spans="1:18" ht="21" x14ac:dyDescent="0.4">
      <c r="A71" s="113">
        <v>0.66</v>
      </c>
      <c r="B71" s="114">
        <f t="shared" si="7"/>
        <v>0.73624443503245263</v>
      </c>
      <c r="C71" s="115">
        <v>78.657720909226015</v>
      </c>
      <c r="D71" s="75">
        <f t="shared" si="8"/>
        <v>-0.65363473324468524</v>
      </c>
      <c r="E71" s="114">
        <f t="shared" si="9"/>
        <v>1.0997860704790079</v>
      </c>
      <c r="F71" s="114">
        <f t="shared" ref="F71:F105" si="11">+EXP(-LN((1-A71)+$O$5*A71)-A71*D71)</f>
        <v>1.7526702436386561</v>
      </c>
      <c r="G71" s="116">
        <f t="shared" ref="G71:G105" si="12">10^($L$4-$M$4/(C71+$N$4))</f>
        <v>770.87412262761882</v>
      </c>
      <c r="H71" s="116">
        <f t="shared" ref="H71:H105" si="13">10^($L$5-$M$5/($N$5+C71))</f>
        <v>336.38459088838465</v>
      </c>
      <c r="I71" s="117">
        <f t="shared" si="10"/>
        <v>0</v>
      </c>
      <c r="J71" s="14"/>
      <c r="K71" s="14"/>
      <c r="L71" s="14"/>
      <c r="M71" s="14"/>
      <c r="N71" s="14"/>
      <c r="O71" s="14"/>
      <c r="P71" s="14"/>
      <c r="Q71" s="2"/>
      <c r="R71" s="2"/>
    </row>
    <row r="72" spans="1:18" ht="21" x14ac:dyDescent="0.4">
      <c r="A72" s="113">
        <v>0.67</v>
      </c>
      <c r="B72" s="114">
        <f t="shared" si="7"/>
        <v>0.74145247910519663</v>
      </c>
      <c r="C72" s="115">
        <v>78.607822065127877</v>
      </c>
      <c r="D72" s="75">
        <f t="shared" si="8"/>
        <v>-0.65857604242619272</v>
      </c>
      <c r="E72" s="114">
        <f t="shared" si="9"/>
        <v>1.0931860669718996</v>
      </c>
      <c r="F72" s="114">
        <f t="shared" si="11"/>
        <v>1.7737371597897145</v>
      </c>
      <c r="G72" s="116">
        <f t="shared" si="12"/>
        <v>769.35720159976813</v>
      </c>
      <c r="H72" s="116">
        <f t="shared" si="13"/>
        <v>335.69955509342981</v>
      </c>
      <c r="I72" s="117">
        <f t="shared" si="10"/>
        <v>5.1159076974727213E-13</v>
      </c>
      <c r="J72" s="14"/>
      <c r="K72" s="14"/>
      <c r="L72" s="14"/>
      <c r="M72" s="14"/>
      <c r="N72" s="14"/>
      <c r="O72" s="14"/>
      <c r="P72" s="14"/>
      <c r="Q72" s="2"/>
      <c r="R72" s="2"/>
    </row>
    <row r="73" spans="1:18" ht="21" x14ac:dyDescent="0.4">
      <c r="A73" s="113">
        <v>0.68</v>
      </c>
      <c r="B73" s="114">
        <f t="shared" si="7"/>
        <v>0.74675635776451987</v>
      </c>
      <c r="C73" s="115">
        <v>78.559635588981337</v>
      </c>
      <c r="D73" s="75">
        <f t="shared" si="8"/>
        <v>-0.66346135172553067</v>
      </c>
      <c r="E73" s="114">
        <f t="shared" si="9"/>
        <v>1.0868808542408912</v>
      </c>
      <c r="F73" s="114">
        <f t="shared" si="11"/>
        <v>1.7951742869426381</v>
      </c>
      <c r="G73" s="116">
        <f t="shared" si="12"/>
        <v>767.89469945737733</v>
      </c>
      <c r="H73" s="116">
        <f t="shared" si="13"/>
        <v>335.03914059152424</v>
      </c>
      <c r="I73" s="117">
        <f t="shared" si="10"/>
        <v>5.1159076974727213E-13</v>
      </c>
      <c r="J73" s="14"/>
      <c r="K73" s="14"/>
      <c r="L73" s="14"/>
      <c r="M73" s="14"/>
      <c r="N73" s="14"/>
      <c r="O73" s="14"/>
      <c r="P73" s="14"/>
      <c r="Q73" s="2"/>
      <c r="R73" s="2"/>
    </row>
    <row r="74" spans="1:18" ht="21" x14ac:dyDescent="0.4">
      <c r="A74" s="113">
        <v>0.69</v>
      </c>
      <c r="B74" s="114">
        <f t="shared" si="7"/>
        <v>0.7521599937718213</v>
      </c>
      <c r="C74" s="115">
        <v>78.513198758836779</v>
      </c>
      <c r="D74" s="75">
        <f t="shared" si="8"/>
        <v>-0.66829276260953341</v>
      </c>
      <c r="E74" s="114">
        <f t="shared" si="9"/>
        <v>1.0808605303667496</v>
      </c>
      <c r="F74" s="114">
        <f t="shared" si="11"/>
        <v>1.8169885265790338</v>
      </c>
      <c r="G74" s="116">
        <f t="shared" si="12"/>
        <v>766.48749475141813</v>
      </c>
      <c r="H74" s="116">
        <f t="shared" si="13"/>
        <v>334.40373910811121</v>
      </c>
      <c r="I74" s="117">
        <f t="shared" si="10"/>
        <v>0</v>
      </c>
      <c r="J74" s="14"/>
      <c r="K74" s="14"/>
      <c r="L74" s="14"/>
      <c r="M74" s="14"/>
      <c r="N74" s="14"/>
      <c r="O74" s="14"/>
      <c r="P74" s="14"/>
      <c r="Q74" s="2"/>
      <c r="R74" s="2"/>
    </row>
    <row r="75" spans="1:18" ht="21" x14ac:dyDescent="0.4">
      <c r="A75" s="113">
        <v>0.7</v>
      </c>
      <c r="B75" s="114">
        <f t="shared" si="7"/>
        <v>0.75766743074876497</v>
      </c>
      <c r="C75" s="115">
        <v>78.468551719365692</v>
      </c>
      <c r="D75" s="75">
        <f t="shared" si="8"/>
        <v>-0.67307229073238384</v>
      </c>
      <c r="E75" s="114">
        <f t="shared" si="9"/>
        <v>1.0751157391903376</v>
      </c>
      <c r="F75" s="114">
        <f t="shared" si="11"/>
        <v>1.8391869683029956</v>
      </c>
      <c r="G75" s="116">
        <f t="shared" si="12"/>
        <v>765.13655544088272</v>
      </c>
      <c r="H75" s="116">
        <f t="shared" si="13"/>
        <v>333.79378280551367</v>
      </c>
      <c r="I75" s="117">
        <f t="shared" si="10"/>
        <v>0</v>
      </c>
      <c r="J75" s="14"/>
      <c r="K75" s="14"/>
      <c r="L75" s="14"/>
      <c r="M75" s="14"/>
      <c r="N75" s="14"/>
      <c r="O75" s="14"/>
      <c r="P75" s="14"/>
      <c r="Q75" s="2"/>
      <c r="R75" s="2"/>
    </row>
    <row r="76" spans="1:18" ht="21" x14ac:dyDescent="0.4">
      <c r="A76" s="113">
        <v>0.71</v>
      </c>
      <c r="B76" s="114">
        <f t="shared" si="7"/>
        <v>0.76328284359374809</v>
      </c>
      <c r="C76" s="115">
        <v>78.425737495765361</v>
      </c>
      <c r="D76" s="75">
        <f t="shared" si="8"/>
        <v>-0.67780187043111262</v>
      </c>
      <c r="E76" s="114">
        <f t="shared" si="9"/>
        <v>1.069637636824478</v>
      </c>
      <c r="F76" s="114">
        <f t="shared" si="11"/>
        <v>1.8617768936206704</v>
      </c>
      <c r="G76" s="116">
        <f t="shared" si="12"/>
        <v>763.84293932334435</v>
      </c>
      <c r="H76" s="116">
        <f t="shared" si="13"/>
        <v>333.20974447655095</v>
      </c>
      <c r="I76" s="117">
        <f t="shared" si="10"/>
        <v>1.2505552149377763E-12</v>
      </c>
      <c r="J76" s="14"/>
      <c r="K76" s="14"/>
      <c r="L76" s="14"/>
      <c r="M76" s="14"/>
      <c r="N76" s="14"/>
      <c r="O76" s="14"/>
      <c r="P76" s="14"/>
      <c r="Q76" s="2"/>
      <c r="R76" s="2"/>
    </row>
    <row r="77" spans="1:18" ht="21" x14ac:dyDescent="0.4">
      <c r="A77" s="113">
        <v>0.72</v>
      </c>
      <c r="B77" s="114">
        <f t="shared" si="7"/>
        <v>0.76901054929037316</v>
      </c>
      <c r="C77" s="115">
        <v>78.384802019652398</v>
      </c>
      <c r="D77" s="75">
        <f t="shared" si="8"/>
        <v>-0.68248335894347179</v>
      </c>
      <c r="E77" s="114">
        <f t="shared" si="9"/>
        <v>1.0644178606547496</v>
      </c>
      <c r="F77" s="114">
        <f t="shared" si="11"/>
        <v>1.884765779914755</v>
      </c>
      <c r="G77" s="116">
        <f t="shared" si="12"/>
        <v>762.60779491708786</v>
      </c>
      <c r="H77" s="116">
        <f t="shared" si="13"/>
        <v>332.65213794373915</v>
      </c>
      <c r="I77" s="117">
        <f t="shared" si="10"/>
        <v>5.9685589803848416E-13</v>
      </c>
      <c r="J77" s="14"/>
      <c r="K77" s="14"/>
      <c r="L77" s="14"/>
      <c r="M77" s="14"/>
      <c r="N77" s="14"/>
      <c r="O77" s="14"/>
      <c r="P77" s="14"/>
      <c r="Q77" s="2"/>
      <c r="R77" s="2"/>
    </row>
    <row r="78" spans="1:18" ht="21" x14ac:dyDescent="0.4">
      <c r="A78" s="113">
        <v>0.73</v>
      </c>
      <c r="B78" s="114">
        <f t="shared" si="7"/>
        <v>0.7748550181689301</v>
      </c>
      <c r="C78" s="115">
        <v>78.345794166697772</v>
      </c>
      <c r="D78" s="75">
        <f t="shared" si="8"/>
        <v>-0.6871185403680149</v>
      </c>
      <c r="E78" s="114">
        <f t="shared" si="9"/>
        <v>1.0594485006201533</v>
      </c>
      <c r="F78" s="114">
        <f t="shared" si="11"/>
        <v>1.9081613046145711</v>
      </c>
      <c r="G78" s="116">
        <f t="shared" si="12"/>
        <v>761.4323627885426</v>
      </c>
      <c r="H78" s="116">
        <f t="shared" si="13"/>
        <v>332.12151866129506</v>
      </c>
      <c r="I78" s="117">
        <f t="shared" si="10"/>
        <v>-3.979039320256561E-13</v>
      </c>
      <c r="J78" s="14"/>
      <c r="K78" s="14"/>
      <c r="L78" s="14"/>
      <c r="M78" s="14"/>
      <c r="N78" s="14"/>
      <c r="O78" s="14"/>
      <c r="P78" s="14"/>
      <c r="Q78" s="2"/>
      <c r="R78" s="2"/>
    </row>
    <row r="79" spans="1:18" ht="21" x14ac:dyDescent="0.4">
      <c r="A79" s="113">
        <v>0.74</v>
      </c>
      <c r="B79" s="114">
        <f t="shared" si="7"/>
        <v>0.7808208856844725</v>
      </c>
      <c r="C79" s="115">
        <v>78.308765805853682</v>
      </c>
      <c r="D79" s="75">
        <f t="shared" si="8"/>
        <v>-0.6917091293846056</v>
      </c>
      <c r="E79" s="114">
        <f t="shared" si="9"/>
        <v>1.0547220725843505</v>
      </c>
      <c r="F79" s="114">
        <f t="shared" si="11"/>
        <v>1.931971349562849</v>
      </c>
      <c r="G79" s="116">
        <f t="shared" si="12"/>
        <v>760.31797732288442</v>
      </c>
      <c r="H79" s="116">
        <f t="shared" si="13"/>
        <v>331.61848451899851</v>
      </c>
      <c r="I79" s="117">
        <f t="shared" si="10"/>
        <v>2.2737367544323206E-13</v>
      </c>
      <c r="J79" s="14"/>
      <c r="K79" s="14"/>
      <c r="L79" s="14"/>
      <c r="M79" s="14"/>
      <c r="N79" s="14"/>
      <c r="O79" s="14"/>
      <c r="P79" s="14"/>
      <c r="Q79" s="2"/>
      <c r="R79" s="2"/>
    </row>
    <row r="80" spans="1:18" ht="21" x14ac:dyDescent="0.4">
      <c r="A80" s="113">
        <v>0.75</v>
      </c>
      <c r="B80" s="114">
        <f t="shared" si="7"/>
        <v>0.7869129647781804</v>
      </c>
      <c r="C80" s="115">
        <v>78.273771860117506</v>
      </c>
      <c r="D80" s="75">
        <f t="shared" si="8"/>
        <v>-0.69625677475212955</v>
      </c>
      <c r="E80" s="114">
        <f t="shared" si="9"/>
        <v>1.0502314936258779</v>
      </c>
      <c r="F80" s="114">
        <f t="shared" si="11"/>
        <v>1.9562040055808503</v>
      </c>
      <c r="G80" s="116">
        <f t="shared" si="12"/>
        <v>759.26606893960434</v>
      </c>
      <c r="H80" s="116">
        <f t="shared" si="13"/>
        <v>331.14367684876896</v>
      </c>
      <c r="I80" s="117">
        <f t="shared" si="10"/>
        <v>0</v>
      </c>
      <c r="J80" s="14"/>
      <c r="K80" s="14"/>
      <c r="L80" s="14"/>
      <c r="M80" s="14"/>
      <c r="N80" s="14"/>
      <c r="O80" s="14"/>
      <c r="P80" s="14"/>
      <c r="Q80" s="2"/>
      <c r="R80" s="2"/>
    </row>
    <row r="81" spans="1:18" ht="21" x14ac:dyDescent="0.4">
      <c r="A81" s="113">
        <v>0.76</v>
      </c>
      <c r="B81" s="114">
        <f t="shared" si="7"/>
        <v>0.79313625889246953</v>
      </c>
      <c r="C81" s="115">
        <v>78.240870378869957</v>
      </c>
      <c r="D81" s="75">
        <f t="shared" si="8"/>
        <v>-0.7007630625988468</v>
      </c>
      <c r="E81" s="114">
        <f t="shared" si="9"/>
        <v>1.0459700590916174</v>
      </c>
      <c r="F81" s="114">
        <f t="shared" si="11"/>
        <v>1.9808675772339028</v>
      </c>
      <c r="G81" s="116">
        <f t="shared" si="12"/>
        <v>758.27816675868917</v>
      </c>
      <c r="H81" s="116">
        <f t="shared" si="13"/>
        <v>330.6977816366313</v>
      </c>
      <c r="I81" s="117">
        <f t="shared" si="10"/>
        <v>0</v>
      </c>
      <c r="J81" s="14"/>
      <c r="K81" s="14"/>
      <c r="L81" s="14"/>
      <c r="M81" s="14"/>
      <c r="N81" s="14"/>
      <c r="O81" s="14"/>
      <c r="P81" s="14"/>
      <c r="Q81" s="2"/>
      <c r="R81" s="2"/>
    </row>
    <row r="82" spans="1:18" ht="21" x14ac:dyDescent="0.4">
      <c r="A82" s="113">
        <v>0.77</v>
      </c>
      <c r="B82" s="114">
        <f t="shared" si="7"/>
        <v>0.79949597571490816</v>
      </c>
      <c r="C82" s="115">
        <v>78.210122621913044</v>
      </c>
      <c r="D82" s="75">
        <f t="shared" si="8"/>
        <v>-0.7052295195196181</v>
      </c>
      <c r="E82" s="114">
        <f t="shared" si="9"/>
        <v>1.0419314212720563</v>
      </c>
      <c r="F82" s="114">
        <f t="shared" si="11"/>
        <v>2.0059705877998804</v>
      </c>
      <c r="G82" s="116">
        <f t="shared" si="12"/>
        <v>757.3559017270394</v>
      </c>
      <c r="H82" s="116">
        <f t="shared" si="13"/>
        <v>330.28153094447316</v>
      </c>
      <c r="I82" s="117">
        <f t="shared" si="10"/>
        <v>0</v>
      </c>
      <c r="J82" s="14"/>
      <c r="K82" s="14"/>
      <c r="L82" s="14"/>
      <c r="M82" s="14"/>
      <c r="N82" s="14"/>
      <c r="O82" s="14"/>
      <c r="P82" s="14"/>
      <c r="Q82" s="2"/>
      <c r="R82" s="2"/>
    </row>
    <row r="83" spans="1:18" ht="21" x14ac:dyDescent="0.4">
      <c r="A83" s="113">
        <v>0.78</v>
      </c>
      <c r="B83" s="114">
        <f t="shared" si="7"/>
        <v>0.80599754173115745</v>
      </c>
      <c r="C83" s="115">
        <v>78.181593155422078</v>
      </c>
      <c r="D83" s="75">
        <f t="shared" si="8"/>
        <v>-0.70965761549312978</v>
      </c>
      <c r="E83" s="114">
        <f t="shared" si="9"/>
        <v>1.0381095695696809</v>
      </c>
      <c r="F83" s="114">
        <f t="shared" si="11"/>
        <v>2.0315217844435742</v>
      </c>
      <c r="G83" s="116">
        <f t="shared" si="12"/>
        <v>756.50101021856676</v>
      </c>
      <c r="H83" s="116">
        <f t="shared" si="13"/>
        <v>329.89570454782825</v>
      </c>
      <c r="I83" s="117">
        <f t="shared" si="10"/>
        <v>0</v>
      </c>
      <c r="J83" s="14"/>
      <c r="K83" s="14"/>
      <c r="L83" s="14"/>
      <c r="M83" s="14"/>
      <c r="N83" s="14"/>
      <c r="O83" s="14"/>
      <c r="P83" s="14"/>
      <c r="Q83" s="2"/>
      <c r="R83" s="2"/>
    </row>
    <row r="84" spans="1:18" ht="21" x14ac:dyDescent="0.4">
      <c r="A84" s="113">
        <v>0.79</v>
      </c>
      <c r="B84" s="114">
        <f t="shared" si="7"/>
        <v>0.81264661767327806</v>
      </c>
      <c r="C84" s="115">
        <v>78.155349960115686</v>
      </c>
      <c r="D84" s="75">
        <f t="shared" si="8"/>
        <v>-0.71404876663123562</v>
      </c>
      <c r="E84" s="114">
        <f t="shared" si="9"/>
        <v>1.0344988120433904</v>
      </c>
      <c r="F84" s="114">
        <f t="shared" si="11"/>
        <v>2.0575301436003302</v>
      </c>
      <c r="G84" s="116">
        <f t="shared" si="12"/>
        <v>755.71533812548796</v>
      </c>
      <c r="H84" s="116">
        <f t="shared" si="13"/>
        <v>329.54113179775112</v>
      </c>
      <c r="I84" s="117">
        <f t="shared" si="10"/>
        <v>0</v>
      </c>
      <c r="J84" s="14"/>
      <c r="K84" s="14"/>
      <c r="L84" s="14"/>
      <c r="M84" s="14"/>
      <c r="N84" s="14"/>
      <c r="O84" s="14"/>
      <c r="P84" s="14"/>
      <c r="Q84" s="2"/>
      <c r="R84" s="2"/>
    </row>
    <row r="85" spans="1:18" ht="21" x14ac:dyDescent="0.4">
      <c r="A85" s="113">
        <v>0.8</v>
      </c>
      <c r="B85" s="114">
        <f t="shared" si="7"/>
        <v>0.81944911495669248</v>
      </c>
      <c r="C85" s="115">
        <v>78.131464552036405</v>
      </c>
      <c r="D85" s="75">
        <f t="shared" si="8"/>
        <v>-0.71840433777160728</v>
      </c>
      <c r="E85" s="114">
        <f t="shared" si="9"/>
        <v>1.0310937582222006</v>
      </c>
      <c r="F85" s="114">
        <f t="shared" si="11"/>
        <v>2.0840048765727199</v>
      </c>
      <c r="G85" s="116">
        <f t="shared" si="12"/>
        <v>755.00084546249013</v>
      </c>
      <c r="H85" s="116">
        <f t="shared" si="13"/>
        <v>329.21869371673148</v>
      </c>
      <c r="I85" s="117">
        <f t="shared" si="10"/>
        <v>0</v>
      </c>
      <c r="J85" s="14"/>
      <c r="K85" s="14"/>
      <c r="L85" s="14"/>
      <c r="M85" s="14"/>
      <c r="N85" s="14"/>
      <c r="O85" s="14"/>
      <c r="P85" s="14"/>
      <c r="Q85" s="2"/>
      <c r="R85" s="2"/>
    </row>
    <row r="86" spans="1:18" ht="21" x14ac:dyDescent="0.4">
      <c r="A86" s="113">
        <v>0.81</v>
      </c>
      <c r="B86" s="114">
        <f t="shared" si="7"/>
        <v>0.8264112132069884</v>
      </c>
      <c r="C86" s="115">
        <v>78.11001211642926</v>
      </c>
      <c r="D86" s="75">
        <f t="shared" si="8"/>
        <v>-0.72272564492404601</v>
      </c>
      <c r="E86" s="114">
        <f t="shared" si="9"/>
        <v>1.0278893030908882</v>
      </c>
      <c r="F86" s="114">
        <f t="shared" si="11"/>
        <v>2.1109554353444184</v>
      </c>
      <c r="G86" s="116">
        <f t="shared" si="12"/>
        <v>754.35961150978403</v>
      </c>
      <c r="H86" s="116">
        <f t="shared" si="13"/>
        <v>328.92932534066352</v>
      </c>
      <c r="I86" s="117">
        <f t="shared" si="10"/>
        <v>0</v>
      </c>
      <c r="J86" s="14"/>
      <c r="K86" s="14"/>
      <c r="L86" s="14"/>
      <c r="M86" s="14"/>
      <c r="N86" s="14"/>
      <c r="O86" s="14"/>
      <c r="P86" s="14"/>
      <c r="Q86" s="2"/>
      <c r="R86" s="2"/>
    </row>
    <row r="87" spans="1:18" ht="21" x14ac:dyDescent="0.4">
      <c r="A87" s="113">
        <v>0.82</v>
      </c>
      <c r="B87" s="114">
        <f t="shared" si="7"/>
        <v>0.83353937898679575</v>
      </c>
      <c r="C87" s="115">
        <v>78.091071655299586</v>
      </c>
      <c r="D87" s="75">
        <f t="shared" si="8"/>
        <v>-0.72701395758002851</v>
      </c>
      <c r="E87" s="114">
        <f t="shared" si="9"/>
        <v>1.0248806121586949</v>
      </c>
      <c r="F87" s="114">
        <f t="shared" si="11"/>
        <v>2.1383915186158564</v>
      </c>
      <c r="G87" s="116">
        <f t="shared" si="12"/>
        <v>753.79384052573539</v>
      </c>
      <c r="H87" s="116">
        <f t="shared" si="13"/>
        <v>328.67401832092713</v>
      </c>
      <c r="I87" s="117">
        <f t="shared" si="10"/>
        <v>-1.4210854715202004E-13</v>
      </c>
      <c r="J87" s="14"/>
      <c r="K87" s="14"/>
      <c r="L87" s="14"/>
      <c r="M87" s="14"/>
      <c r="N87" s="14"/>
      <c r="O87" s="14"/>
      <c r="P87" s="14"/>
      <c r="Q87" s="2"/>
      <c r="R87" s="2"/>
    </row>
    <row r="88" spans="1:18" ht="21" x14ac:dyDescent="0.4">
      <c r="A88" s="113">
        <v>0.83</v>
      </c>
      <c r="B88" s="114">
        <f t="shared" si="7"/>
        <v>0.84084038584312337</v>
      </c>
      <c r="C88" s="115">
        <v>78.074726149335348</v>
      </c>
      <c r="D88" s="75">
        <f t="shared" si="8"/>
        <v>-0.7312705008943573</v>
      </c>
      <c r="E88" s="114">
        <f t="shared" si="9"/>
        <v>1.0220631075298583</v>
      </c>
      <c r="F88" s="114">
        <f t="shared" si="11"/>
        <v>2.1663230780665921</v>
      </c>
      <c r="G88" s="116">
        <f t="shared" si="12"/>
        <v>753.30586806468295</v>
      </c>
      <c r="H88" s="116">
        <f t="shared" si="13"/>
        <v>328.45382380301243</v>
      </c>
      <c r="I88" s="117">
        <f t="shared" si="10"/>
        <v>0</v>
      </c>
      <c r="J88" s="14"/>
      <c r="K88" s="14"/>
      <c r="L88" s="14"/>
      <c r="M88" s="14"/>
      <c r="N88" s="14"/>
      <c r="O88" s="14"/>
      <c r="P88" s="14"/>
      <c r="Q88" s="2"/>
      <c r="R88" s="2"/>
    </row>
    <row r="89" spans="1:18" ht="21" x14ac:dyDescent="0.4">
      <c r="A89" s="113">
        <v>0.84</v>
      </c>
      <c r="B89" s="114">
        <f t="shared" si="7"/>
        <v>0.84832133580712865</v>
      </c>
      <c r="C89" s="115">
        <v>78.061062734984191</v>
      </c>
      <c r="D89" s="75">
        <f t="shared" si="8"/>
        <v>-0.73549645774712824</v>
      </c>
      <c r="E89" s="114">
        <f t="shared" si="9"/>
        <v>1.0194324549016764</v>
      </c>
      <c r="F89" s="114">
        <f t="shared" si="11"/>
        <v>2.1947603248497343</v>
      </c>
      <c r="G89" s="116">
        <f t="shared" si="12"/>
        <v>752.89816794095384</v>
      </c>
      <c r="H89" s="116">
        <f t="shared" si="13"/>
        <v>328.26985560050281</v>
      </c>
      <c r="I89" s="117">
        <f t="shared" si="10"/>
        <v>6.2527760746888816E-13</v>
      </c>
      <c r="J89" s="14"/>
      <c r="K89" s="14"/>
      <c r="L89" s="14"/>
      <c r="M89" s="14"/>
      <c r="N89" s="14"/>
      <c r="O89" s="14"/>
      <c r="P89" s="14"/>
      <c r="Q89" s="2"/>
      <c r="R89" s="2"/>
    </row>
    <row r="90" spans="1:18" ht="21" x14ac:dyDescent="0.4">
      <c r="A90" s="113">
        <v>0.85</v>
      </c>
      <c r="B90" s="114">
        <f t="shared" si="7"/>
        <v>0.85598968249130569</v>
      </c>
      <c r="C90" s="115">
        <v>78.050172897591423</v>
      </c>
      <c r="D90" s="75">
        <f t="shared" si="8"/>
        <v>-0.73969297069363904</v>
      </c>
      <c r="E90" s="114">
        <f t="shared" si="9"/>
        <v>1.0169845514220823</v>
      </c>
      <c r="F90" s="114">
        <f t="shared" si="11"/>
        <v>2.2237137363241466</v>
      </c>
      <c r="G90" s="116">
        <f t="shared" si="12"/>
        <v>752.57335988588466</v>
      </c>
      <c r="H90" s="116">
        <f t="shared" si="13"/>
        <v>328.12329368595852</v>
      </c>
      <c r="I90" s="117">
        <f t="shared" si="10"/>
        <v>-5.8264504332328215E-13</v>
      </c>
      <c r="J90" s="14"/>
      <c r="K90" s="14"/>
      <c r="L90" s="14"/>
      <c r="M90" s="14"/>
      <c r="N90" s="14"/>
      <c r="O90" s="14"/>
      <c r="P90" s="14"/>
      <c r="Q90" s="2"/>
      <c r="R90" s="2"/>
    </row>
    <row r="91" spans="1:18" ht="21" x14ac:dyDescent="0.4">
      <c r="A91" s="113">
        <v>0.86</v>
      </c>
      <c r="B91" s="114">
        <f t="shared" si="7"/>
        <v>0.86385325594380802</v>
      </c>
      <c r="C91" s="115">
        <v>78.042152681628039</v>
      </c>
      <c r="D91" s="75">
        <f t="shared" si="8"/>
        <v>-0.74386114380930546</v>
      </c>
      <c r="E91" s="114">
        <f t="shared" si="9"/>
        <v>1.0147155143443993</v>
      </c>
      <c r="F91" s="114">
        <f t="shared" si="11"/>
        <v>2.253194063030528</v>
      </c>
      <c r="G91" s="116">
        <f t="shared" si="12"/>
        <v>752.33421795104505</v>
      </c>
      <c r="H91" s="116">
        <f t="shared" si="13"/>
        <v>328.01538802317611</v>
      </c>
      <c r="I91" s="117">
        <f t="shared" si="10"/>
        <v>-6.2527760746888816E-13</v>
      </c>
      <c r="J91" s="14"/>
      <c r="K91" s="14"/>
      <c r="L91" s="14"/>
      <c r="M91" s="14"/>
      <c r="N91" s="14"/>
      <c r="O91" s="14"/>
      <c r="P91" s="14"/>
      <c r="Q91" s="2"/>
      <c r="R91" s="2"/>
    </row>
    <row r="92" spans="1:18" ht="21" x14ac:dyDescent="0.4">
      <c r="A92" s="113">
        <v>0.87</v>
      </c>
      <c r="B92" s="114">
        <f t="shared" si="7"/>
        <v>0.87192028943633026</v>
      </c>
      <c r="C92" s="115">
        <v>78.037102919172426</v>
      </c>
      <c r="D92" s="75">
        <f t="shared" si="8"/>
        <v>-0.74800204443615281</v>
      </c>
      <c r="E92" s="114">
        <f t="shared" si="9"/>
        <v>1.0126216704221243</v>
      </c>
      <c r="F92" s="114">
        <f t="shared" si="11"/>
        <v>2.2832123359178635</v>
      </c>
      <c r="G92" s="116">
        <f t="shared" si="12"/>
        <v>752.18367971794203</v>
      </c>
      <c r="H92" s="116">
        <f t="shared" si="13"/>
        <v>327.94746276852982</v>
      </c>
      <c r="I92" s="117">
        <f t="shared" si="10"/>
        <v>-2.9842794901924208E-13</v>
      </c>
      <c r="J92" s="14"/>
      <c r="K92" s="14"/>
      <c r="L92" s="14"/>
      <c r="M92" s="14"/>
      <c r="N92" s="14"/>
      <c r="O92" s="14"/>
      <c r="P92" s="14"/>
      <c r="Q92" s="2"/>
      <c r="R92" s="2"/>
    </row>
    <row r="93" spans="1:18" ht="21" x14ac:dyDescent="0.4">
      <c r="A93" s="113">
        <v>0.88</v>
      </c>
      <c r="B93" s="114">
        <f t="shared" si="7"/>
        <v>0.88019944838071595</v>
      </c>
      <c r="C93" s="115">
        <v>78.03512947795474</v>
      </c>
      <c r="D93" s="75">
        <f t="shared" si="8"/>
        <v>-0.75211670483698256</v>
      </c>
      <c r="E93" s="114">
        <f t="shared" si="9"/>
        <v>1.0106995459912715</v>
      </c>
      <c r="F93" s="114">
        <f t="shared" si="11"/>
        <v>2.3137798738271225</v>
      </c>
      <c r="G93" s="116">
        <f t="shared" si="12"/>
        <v>752.1248563822146</v>
      </c>
      <c r="H93" s="116">
        <f t="shared" si="13"/>
        <v>327.92092087271197</v>
      </c>
      <c r="I93" s="117">
        <f t="shared" si="10"/>
        <v>-5.8264504332328215E-13</v>
      </c>
      <c r="J93" s="14"/>
      <c r="K93" s="14"/>
      <c r="L93" s="14"/>
      <c r="M93" s="14"/>
      <c r="N93" s="14"/>
      <c r="O93" s="14"/>
      <c r="P93" s="14"/>
      <c r="Q93" s="2"/>
      <c r="R93" s="2"/>
    </row>
    <row r="94" spans="1:18" ht="21" x14ac:dyDescent="0.4">
      <c r="A94" s="113">
        <v>0.89</v>
      </c>
      <c r="B94" s="114">
        <f t="shared" si="7"/>
        <v>0.88869986159082037</v>
      </c>
      <c r="C94" s="115">
        <v>78.036343530433612</v>
      </c>
      <c r="D94" s="75">
        <f t="shared" si="8"/>
        <v>-0.75620612376289009</v>
      </c>
      <c r="E94" s="114">
        <f t="shared" si="9"/>
        <v>1.0089458576920995</v>
      </c>
      <c r="F94" s="114">
        <f t="shared" si="11"/>
        <v>2.3449082912394883</v>
      </c>
      <c r="G94" s="116">
        <f t="shared" si="12"/>
        <v>752.161043789063</v>
      </c>
      <c r="H94" s="116">
        <f t="shared" si="13"/>
        <v>327.93724911815769</v>
      </c>
      <c r="I94" s="117">
        <f t="shared" si="10"/>
        <v>-1.5774048733874224E-12</v>
      </c>
      <c r="J94" s="14"/>
      <c r="K94" s="14"/>
      <c r="L94" s="14"/>
      <c r="M94" s="14"/>
      <c r="N94" s="14"/>
      <c r="O94" s="14"/>
      <c r="P94" s="14"/>
      <c r="Q94" s="2"/>
      <c r="R94" s="2"/>
    </row>
    <row r="95" spans="1:18" ht="21" x14ac:dyDescent="0.4">
      <c r="A95" s="113">
        <v>0.9</v>
      </c>
      <c r="B95" s="114">
        <f t="shared" si="7"/>
        <v>0.8974311551302242</v>
      </c>
      <c r="C95" s="115">
        <v>78.040861845551774</v>
      </c>
      <c r="D95" s="75">
        <f t="shared" si="8"/>
        <v>-0.76027126793940658</v>
      </c>
      <c r="E95" s="114">
        <f t="shared" si="9"/>
        <v>1.0073575037859179</v>
      </c>
      <c r="F95" s="114">
        <f t="shared" si="11"/>
        <v>2.3766095062967785</v>
      </c>
      <c r="G95" s="116">
        <f t="shared" si="12"/>
        <v>752.29573450631801</v>
      </c>
      <c r="H95" s="116">
        <f t="shared" si="13"/>
        <v>327.99802363197136</v>
      </c>
      <c r="I95" s="117">
        <f t="shared" si="10"/>
        <v>-2.2737367544323206E-13</v>
      </c>
      <c r="J95" s="14"/>
      <c r="K95" s="14"/>
      <c r="L95" s="14"/>
      <c r="M95" s="14"/>
      <c r="N95" s="14"/>
      <c r="O95" s="14"/>
      <c r="P95" s="14"/>
      <c r="Q95" s="2"/>
      <c r="R95" s="2"/>
    </row>
    <row r="96" spans="1:18" ht="21" x14ac:dyDescent="0.4">
      <c r="A96" s="113">
        <v>0.91</v>
      </c>
      <c r="B96" s="114">
        <f t="shared" si="7"/>
        <v>0.90640348901376466</v>
      </c>
      <c r="C96" s="115">
        <v>78.048807105012429</v>
      </c>
      <c r="D96" s="75">
        <f t="shared" si="8"/>
        <v>-0.76431307347618815</v>
      </c>
      <c r="E96" s="114">
        <f t="shared" si="9"/>
        <v>1.005931556026231</v>
      </c>
      <c r="F96" s="114">
        <f t="shared" si="11"/>
        <v>2.4088957491021619</v>
      </c>
      <c r="G96" s="116">
        <f t="shared" si="12"/>
        <v>752.53263103247605</v>
      </c>
      <c r="H96" s="116">
        <f t="shared" si="13"/>
        <v>328.10491591912131</v>
      </c>
      <c r="I96" s="117">
        <f t="shared" si="10"/>
        <v>4.9737991503207013E-13</v>
      </c>
      <c r="J96" s="14"/>
      <c r="K96" s="14"/>
      <c r="L96" s="14"/>
      <c r="M96" s="14"/>
      <c r="N96" s="14"/>
      <c r="O96" s="14"/>
      <c r="P96" s="14"/>
      <c r="Q96" s="2"/>
      <c r="R96" s="2"/>
    </row>
    <row r="97" spans="1:18" ht="21" x14ac:dyDescent="0.4">
      <c r="A97" s="113">
        <v>0.92</v>
      </c>
      <c r="B97" s="114">
        <f t="shared" si="7"/>
        <v>0.91562759706179164</v>
      </c>
      <c r="C97" s="115">
        <v>78.060308246134255</v>
      </c>
      <c r="D97" s="75">
        <f t="shared" si="8"/>
        <v>-0.76833244720482119</v>
      </c>
      <c r="E97" s="114">
        <f t="shared" si="9"/>
        <v>1.0046652520467063</v>
      </c>
      <c r="F97" s="114">
        <f t="shared" si="11"/>
        <v>2.4417795703096421</v>
      </c>
      <c r="G97" s="116">
        <f t="shared" si="12"/>
        <v>752.87566024919579</v>
      </c>
      <c r="H97" s="116">
        <f t="shared" si="13"/>
        <v>328.25969946637952</v>
      </c>
      <c r="I97" s="117">
        <f t="shared" si="10"/>
        <v>-7.1054273576010019E-13</v>
      </c>
      <c r="J97" s="14"/>
      <c r="K97" s="14"/>
      <c r="L97" s="14"/>
      <c r="M97" s="14"/>
      <c r="N97" s="14"/>
      <c r="O97" s="14"/>
      <c r="P97" s="14"/>
      <c r="Q97" s="2"/>
      <c r="R97" s="2"/>
    </row>
    <row r="98" spans="1:18" ht="21" x14ac:dyDescent="0.4">
      <c r="A98" s="113">
        <v>0.93</v>
      </c>
      <c r="B98" s="114">
        <f t="shared" si="7"/>
        <v>0.92511483024138219</v>
      </c>
      <c r="C98" s="115">
        <v>78.075500833587995</v>
      </c>
      <c r="D98" s="75">
        <f t="shared" si="8"/>
        <v>-0.77233026794902415</v>
      </c>
      <c r="E98" s="114">
        <f t="shared" si="9"/>
        <v>1.0035559882314067</v>
      </c>
      <c r="F98" s="114">
        <f t="shared" si="11"/>
        <v>2.4752738500112623</v>
      </c>
      <c r="G98" s="116">
        <f t="shared" si="12"/>
        <v>753.32898924165386</v>
      </c>
      <c r="H98" s="116">
        <f t="shared" si="13"/>
        <v>328.46425697383529</v>
      </c>
      <c r="I98" s="117">
        <f t="shared" si="10"/>
        <v>-4.1922021409845911E-13</v>
      </c>
      <c r="J98" s="14"/>
      <c r="K98" s="14"/>
      <c r="L98" s="14"/>
      <c r="M98" s="14"/>
      <c r="N98" s="14"/>
      <c r="O98" s="14"/>
      <c r="P98" s="14"/>
      <c r="Q98" s="2"/>
      <c r="R98" s="2"/>
    </row>
    <row r="99" spans="1:18" ht="21" x14ac:dyDescent="0.4">
      <c r="A99" s="113">
        <v>0.94</v>
      </c>
      <c r="B99" s="114">
        <f t="shared" si="7"/>
        <v>0.93487720386884487</v>
      </c>
      <c r="C99" s="115">
        <v>78.094527462585432</v>
      </c>
      <c r="D99" s="75">
        <f t="shared" si="8"/>
        <v>-0.77630738773121599</v>
      </c>
      <c r="E99" s="114">
        <f t="shared" si="9"/>
        <v>1.0026013130354368</v>
      </c>
      <c r="F99" s="114">
        <f t="shared" si="11"/>
        <v>2.509391806931359</v>
      </c>
      <c r="G99" s="116">
        <f t="shared" si="12"/>
        <v>753.89704262577027</v>
      </c>
      <c r="H99" s="116">
        <f t="shared" si="13"/>
        <v>328.72058827806234</v>
      </c>
      <c r="I99" s="117">
        <f t="shared" si="10"/>
        <v>2.7711166694643907E-13</v>
      </c>
      <c r="J99" s="14"/>
      <c r="K99" s="14"/>
      <c r="L99" s="14"/>
      <c r="M99" s="14"/>
      <c r="N99" s="14"/>
      <c r="O99" s="14"/>
      <c r="P99" s="14"/>
      <c r="Q99" s="2"/>
      <c r="R99" s="2"/>
    </row>
    <row r="100" spans="1:18" ht="21" x14ac:dyDescent="0.4">
      <c r="A100" s="113">
        <v>0.95</v>
      </c>
      <c r="B100" s="114">
        <f t="shared" si="7"/>
        <v>0.94492744909355841</v>
      </c>
      <c r="C100" s="115">
        <v>78.117538196397319</v>
      </c>
      <c r="D100" s="75">
        <f t="shared" si="8"/>
        <v>-0.78026463291917814</v>
      </c>
      <c r="E100" s="114">
        <f t="shared" si="9"/>
        <v>1.0017989207266085</v>
      </c>
      <c r="F100" s="114">
        <f t="shared" si="11"/>
        <v>2.5441470079376947</v>
      </c>
      <c r="G100" s="116">
        <f t="shared" si="12"/>
        <v>754.58452153907217</v>
      </c>
      <c r="H100" s="116">
        <f t="shared" si="13"/>
        <v>329.03081903921691</v>
      </c>
      <c r="I100" s="117">
        <f t="shared" si="10"/>
        <v>0</v>
      </c>
      <c r="J100" s="14"/>
      <c r="K100" s="14"/>
      <c r="L100" s="14"/>
      <c r="M100" s="14"/>
      <c r="N100" s="14"/>
      <c r="O100" s="14"/>
      <c r="P100" s="14"/>
      <c r="Q100" s="2"/>
      <c r="R100" s="2"/>
    </row>
    <row r="101" spans="1:18" ht="21" x14ac:dyDescent="0.4">
      <c r="A101" s="113">
        <v>0.96</v>
      </c>
      <c r="B101" s="114">
        <f t="shared" si="7"/>
        <v>0.95527906913548521</v>
      </c>
      <c r="C101" s="115">
        <v>78.144691041418454</v>
      </c>
      <c r="D101" s="75">
        <f t="shared" si="8"/>
        <v>-0.78420280531627484</v>
      </c>
      <c r="E101" s="114">
        <f t="shared" si="9"/>
        <v>1.0011466455210125</v>
      </c>
      <c r="F101" s="114">
        <f t="shared" si="11"/>
        <v>2.5795533778797215</v>
      </c>
      <c r="G101" s="116">
        <f t="shared" si="12"/>
        <v>755.39642447221581</v>
      </c>
      <c r="H101" s="116">
        <f t="shared" si="13"/>
        <v>329.39721027373548</v>
      </c>
      <c r="I101" s="117">
        <f t="shared" si="10"/>
        <v>3.907985046680551E-13</v>
      </c>
      <c r="J101" s="14"/>
      <c r="K101" s="14"/>
      <c r="L101" s="14"/>
      <c r="M101" s="14"/>
      <c r="N101" s="14"/>
      <c r="O101" s="14"/>
      <c r="P101" s="14"/>
      <c r="Q101" s="2"/>
      <c r="R101" s="2"/>
    </row>
    <row r="102" spans="1:18" ht="21" x14ac:dyDescent="0.4">
      <c r="A102" s="113">
        <v>0.97</v>
      </c>
      <c r="B102" s="114">
        <f t="shared" si="7"/>
        <v>0.96594640080850769</v>
      </c>
      <c r="C102" s="115">
        <v>78.176152463384824</v>
      </c>
      <c r="D102" s="75">
        <f t="shared" si="8"/>
        <v>-0.78812268319847667</v>
      </c>
      <c r="E102" s="114">
        <f t="shared" si="9"/>
        <v>1.0006424560874361</v>
      </c>
      <c r="F102" s="114">
        <f t="shared" si="11"/>
        <v>2.6156252097647048</v>
      </c>
      <c r="G102" s="116">
        <f t="shared" si="12"/>
        <v>756.33807014130252</v>
      </c>
      <c r="H102" s="116">
        <f t="shared" si="13"/>
        <v>329.82216882494345</v>
      </c>
      <c r="I102" s="117">
        <f t="shared" si="10"/>
        <v>3.943512183468556E-13</v>
      </c>
      <c r="J102" s="14"/>
      <c r="K102" s="14"/>
      <c r="L102" s="14"/>
      <c r="M102" s="14"/>
      <c r="N102" s="14"/>
      <c r="O102" s="14"/>
      <c r="P102" s="14"/>
      <c r="Q102" s="2"/>
      <c r="R102" s="2"/>
    </row>
    <row r="103" spans="1:18" ht="21" x14ac:dyDescent="0.4">
      <c r="A103" s="113">
        <v>0.98</v>
      </c>
      <c r="B103" s="114">
        <f t="shared" si="7"/>
        <v>0.97694468193024708</v>
      </c>
      <c r="C103" s="115">
        <v>78.212097948782684</v>
      </c>
      <c r="D103" s="75">
        <f t="shared" si="8"/>
        <v>-0.79202502230122351</v>
      </c>
      <c r="E103" s="114">
        <f t="shared" si="9"/>
        <v>1.0002844503974853</v>
      </c>
      <c r="F103" s="114">
        <f t="shared" si="11"/>
        <v>2.6523771752829588</v>
      </c>
      <c r="G103" s="116">
        <f t="shared" si="12"/>
        <v>757.41512262749882</v>
      </c>
      <c r="H103" s="116">
        <f t="shared" si="13"/>
        <v>330.30825887617266</v>
      </c>
      <c r="I103" s="117">
        <f t="shared" si="10"/>
        <v>-1.1723955140041653E-13</v>
      </c>
      <c r="J103" s="14"/>
      <c r="K103" s="14"/>
      <c r="L103" s="14"/>
      <c r="M103" s="14"/>
      <c r="N103" s="14"/>
      <c r="O103" s="14"/>
      <c r="P103" s="14"/>
      <c r="Q103" s="2"/>
      <c r="R103" s="2"/>
    </row>
    <row r="104" spans="1:18" ht="21" x14ac:dyDescent="0.4">
      <c r="A104" s="113">
        <v>0.99</v>
      </c>
      <c r="B104" s="114">
        <f t="shared" si="7"/>
        <v>0.98829012529786342</v>
      </c>
      <c r="C104" s="115">
        <v>78.25271261598661</v>
      </c>
      <c r="D104" s="75">
        <f t="shared" si="8"/>
        <v>-0.79591055675895961</v>
      </c>
      <c r="E104" s="114">
        <f t="shared" si="9"/>
        <v>1.0000708509000049</v>
      </c>
      <c r="F104" s="114">
        <f t="shared" si="11"/>
        <v>2.689824335693888</v>
      </c>
      <c r="G104" s="116">
        <f t="shared" si="12"/>
        <v>758.63361904084843</v>
      </c>
      <c r="H104" s="116">
        <f t="shared" si="13"/>
        <v>330.85821462497722</v>
      </c>
      <c r="I104" s="117">
        <f t="shared" si="10"/>
        <v>-1.1706191571647651E-12</v>
      </c>
      <c r="J104" s="14"/>
      <c r="K104" s="14"/>
      <c r="L104" s="14"/>
      <c r="M104" s="14"/>
      <c r="N104" s="14"/>
      <c r="O104" s="14"/>
      <c r="P104" s="14"/>
      <c r="Q104" s="2"/>
      <c r="R104" s="2"/>
    </row>
    <row r="105" spans="1:18" ht="21" x14ac:dyDescent="0.4">
      <c r="A105" s="113">
        <v>1</v>
      </c>
      <c r="B105" s="114">
        <f t="shared" si="7"/>
        <v>1.0000000000000011</v>
      </c>
      <c r="C105" s="115">
        <v>78.298191881226458</v>
      </c>
      <c r="D105" s="75">
        <f t="shared" si="8"/>
        <v>-0.79977999999999994</v>
      </c>
      <c r="E105" s="114">
        <f t="shared" si="9"/>
        <v>1</v>
      </c>
      <c r="F105" s="114">
        <f t="shared" si="11"/>
        <v>2.7279821530851112</v>
      </c>
      <c r="G105" s="116">
        <f t="shared" si="12"/>
        <v>760.0000000000008</v>
      </c>
      <c r="H105" s="116">
        <f t="shared" si="13"/>
        <v>331.47495425325866</v>
      </c>
      <c r="I105" s="117">
        <f t="shared" si="10"/>
        <v>-7.9580786405131221E-13</v>
      </c>
      <c r="J105" s="14"/>
      <c r="K105" s="14"/>
      <c r="L105" s="14"/>
      <c r="M105" s="14"/>
      <c r="N105" s="14"/>
      <c r="O105" s="14"/>
      <c r="P105" s="14"/>
      <c r="Q105" s="2"/>
      <c r="R105" s="2"/>
    </row>
    <row r="106" spans="1:18" ht="21" x14ac:dyDescent="0.4">
      <c r="A106" s="14"/>
      <c r="B106" s="14"/>
      <c r="C106" s="14"/>
      <c r="D106" s="75"/>
      <c r="E106" s="114"/>
      <c r="F106" s="1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2"/>
      <c r="R106" s="2"/>
    </row>
    <row r="107" spans="1:18" ht="21" x14ac:dyDescent="0.4">
      <c r="A107" s="14"/>
      <c r="B107" s="14"/>
      <c r="C107" s="14"/>
      <c r="D107" s="75"/>
      <c r="E107" s="114"/>
      <c r="F107" s="1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2"/>
      <c r="R107" s="2"/>
    </row>
    <row r="108" spans="1:18" ht="21" x14ac:dyDescent="0.4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2"/>
      <c r="R108" s="2"/>
    </row>
    <row r="109" spans="1:18" ht="21" x14ac:dyDescent="0.4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2"/>
      <c r="R109" s="2"/>
    </row>
    <row r="110" spans="1:18" ht="21" x14ac:dyDescent="0.4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2"/>
      <c r="R110" s="2"/>
    </row>
    <row r="111" spans="1:18" ht="21" x14ac:dyDescent="0.4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2"/>
      <c r="R111" s="2"/>
    </row>
    <row r="112" spans="1:18" ht="21" x14ac:dyDescent="0.4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2"/>
      <c r="R112" s="2"/>
    </row>
    <row r="113" spans="1:18" ht="19.8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1:18" ht="19.8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1:18" ht="19.8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1:18" ht="19.8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1:18" ht="19.8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1:18" ht="19.8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1:18" ht="19.8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</sheetData>
  <mergeCells count="1">
    <mergeCell ref="D3:F3"/>
  </mergeCells>
  <phoneticPr fontId="2" type="noConversion"/>
  <pageMargins left="0.75" right="0.75" top="1" bottom="1" header="0.5" footer="0.5"/>
  <pageSetup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Z160"/>
  <sheetViews>
    <sheetView zoomScale="70" zoomScaleNormal="70" workbookViewId="0">
      <selection activeCell="G15" sqref="G15"/>
    </sheetView>
  </sheetViews>
  <sheetFormatPr defaultColWidth="11" defaultRowHeight="12.6" x14ac:dyDescent="0.2"/>
  <cols>
    <col min="1" max="6" width="16.6328125" customWidth="1"/>
    <col min="7" max="7" width="14.6328125" customWidth="1"/>
    <col min="8" max="8" width="16.7265625" customWidth="1"/>
    <col min="9" max="9" width="14.6328125" customWidth="1"/>
    <col min="10" max="10" width="16.453125" customWidth="1"/>
    <col min="11" max="14" width="14.6328125" customWidth="1"/>
    <col min="15" max="27" width="16.6328125" customWidth="1"/>
  </cols>
  <sheetData>
    <row r="1" spans="1:25" ht="24.9" customHeight="1" x14ac:dyDescent="0.5">
      <c r="A1" s="7" t="s">
        <v>82</v>
      </c>
      <c r="B1" s="3"/>
      <c r="C1" s="3"/>
      <c r="D1" s="5"/>
      <c r="E1" s="4"/>
      <c r="F1" s="3"/>
      <c r="J1" s="3"/>
      <c r="K1" s="3"/>
      <c r="L1" s="3"/>
      <c r="M1" s="3"/>
      <c r="N1" s="3"/>
    </row>
    <row r="2" spans="1:25" ht="24.9" customHeight="1" thickBot="1" x14ac:dyDescent="0.45">
      <c r="A2" s="14"/>
      <c r="B2" s="14"/>
      <c r="C2" s="14"/>
      <c r="D2" s="15"/>
      <c r="E2" s="16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25" ht="24.9" customHeight="1" thickTop="1" thickBot="1" x14ac:dyDescent="0.6">
      <c r="A3" s="17" t="s">
        <v>83</v>
      </c>
      <c r="B3" s="77">
        <v>3</v>
      </c>
      <c r="C3" s="14"/>
      <c r="D3" s="8" t="s">
        <v>33</v>
      </c>
      <c r="E3" s="9"/>
      <c r="F3" s="10"/>
      <c r="G3" s="14"/>
      <c r="H3" s="48"/>
      <c r="I3" s="137"/>
      <c r="J3" s="14"/>
      <c r="K3" s="14"/>
      <c r="L3" s="14"/>
      <c r="M3" s="14"/>
      <c r="N3" s="14"/>
      <c r="O3" s="14"/>
    </row>
    <row r="4" spans="1:25" ht="24.9" customHeight="1" thickTop="1" thickBot="1" x14ac:dyDescent="0.45">
      <c r="A4" s="18" t="s">
        <v>12</v>
      </c>
      <c r="B4" s="19">
        <v>760</v>
      </c>
      <c r="C4" s="14"/>
      <c r="D4" s="11" t="s">
        <v>34</v>
      </c>
      <c r="E4" s="12"/>
      <c r="F4" s="13"/>
      <c r="G4" s="14"/>
      <c r="H4" s="14"/>
      <c r="I4" s="14"/>
      <c r="J4" s="14"/>
      <c r="K4" s="14"/>
      <c r="L4" s="14"/>
      <c r="M4" s="14"/>
      <c r="N4" s="14"/>
      <c r="O4" s="14"/>
    </row>
    <row r="5" spans="1:25" ht="24.9" customHeight="1" thickTop="1" thickBot="1" x14ac:dyDescent="0.4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25" ht="24.9" customHeight="1" thickTop="1" thickBot="1" x14ac:dyDescent="0.6">
      <c r="A6" s="20" t="s">
        <v>1</v>
      </c>
      <c r="B6" s="21" t="s">
        <v>35</v>
      </c>
      <c r="C6" s="21" t="s">
        <v>36</v>
      </c>
      <c r="D6" s="21" t="s">
        <v>37</v>
      </c>
      <c r="E6" s="21" t="s">
        <v>92</v>
      </c>
      <c r="F6" s="21" t="s">
        <v>93</v>
      </c>
      <c r="G6" s="21" t="s">
        <v>39</v>
      </c>
      <c r="H6" s="21" t="s">
        <v>40</v>
      </c>
      <c r="I6" s="21" t="s">
        <v>41</v>
      </c>
      <c r="J6" s="21" t="s">
        <v>42</v>
      </c>
      <c r="K6" s="21" t="s">
        <v>56</v>
      </c>
      <c r="L6" s="21" t="s">
        <v>72</v>
      </c>
      <c r="M6" s="21" t="s">
        <v>73</v>
      </c>
      <c r="N6" s="21" t="s">
        <v>74</v>
      </c>
      <c r="O6" s="21" t="s">
        <v>57</v>
      </c>
      <c r="P6" s="21" t="s">
        <v>58</v>
      </c>
      <c r="Q6" s="21" t="s">
        <v>28</v>
      </c>
      <c r="R6" s="124"/>
      <c r="S6" s="39"/>
      <c r="T6" s="39"/>
      <c r="U6" s="39"/>
      <c r="V6" s="39"/>
      <c r="W6" s="39"/>
      <c r="X6" s="39"/>
      <c r="Y6" s="39"/>
    </row>
    <row r="7" spans="1:25" ht="24.9" customHeight="1" thickTop="1" thickBot="1" x14ac:dyDescent="0.45">
      <c r="A7" s="22" t="s">
        <v>90</v>
      </c>
      <c r="B7" s="23"/>
      <c r="C7" s="23"/>
      <c r="D7" s="23"/>
      <c r="E7" s="24">
        <v>54</v>
      </c>
      <c r="F7" s="25">
        <v>5.8999999999999997E-2</v>
      </c>
      <c r="G7" s="99"/>
      <c r="H7" s="26"/>
      <c r="I7" s="23"/>
      <c r="J7" s="23"/>
      <c r="K7" s="27"/>
      <c r="L7" s="26"/>
      <c r="M7" s="26"/>
      <c r="N7" s="26"/>
      <c r="O7" s="26"/>
      <c r="P7" s="26"/>
      <c r="Q7" s="98"/>
      <c r="R7" s="125"/>
      <c r="S7" s="101"/>
      <c r="T7" s="120"/>
      <c r="U7" s="120"/>
      <c r="V7" s="120"/>
      <c r="W7" s="100"/>
      <c r="X7" s="121"/>
      <c r="Y7" s="100"/>
    </row>
    <row r="8" spans="1:25" ht="24.9" customHeight="1" thickTop="1" x14ac:dyDescent="0.4">
      <c r="A8" s="22">
        <v>10</v>
      </c>
      <c r="B8" s="28"/>
      <c r="C8" s="29"/>
      <c r="D8" s="30">
        <f>+B8*C8</f>
        <v>0</v>
      </c>
      <c r="E8" s="23"/>
      <c r="F8" s="23"/>
      <c r="G8" s="99"/>
      <c r="H8" s="26"/>
      <c r="I8" s="99"/>
      <c r="J8" s="26"/>
      <c r="K8" s="132"/>
      <c r="L8" s="26"/>
      <c r="M8" s="26"/>
      <c r="N8" s="26"/>
      <c r="O8" s="26"/>
      <c r="P8" s="26"/>
      <c r="Q8" s="98"/>
      <c r="R8" s="125"/>
      <c r="S8" s="101"/>
      <c r="T8" s="101"/>
      <c r="U8" s="101"/>
      <c r="V8" s="101"/>
      <c r="W8" s="100"/>
      <c r="X8" s="100"/>
      <c r="Y8" s="102"/>
    </row>
    <row r="9" spans="1:25" ht="24.9" customHeight="1" x14ac:dyDescent="0.4">
      <c r="A9" s="22">
        <v>9</v>
      </c>
      <c r="B9" s="31"/>
      <c r="C9" s="32"/>
      <c r="D9" s="33">
        <f t="shared" ref="D9:D17" si="0">+B9*C9</f>
        <v>0</v>
      </c>
      <c r="E9" s="23"/>
      <c r="F9" s="23"/>
      <c r="G9" s="99"/>
      <c r="H9" s="26"/>
      <c r="I9" s="99"/>
      <c r="J9" s="26"/>
      <c r="K9" s="132"/>
      <c r="L9" s="26"/>
      <c r="M9" s="26"/>
      <c r="N9" s="26"/>
      <c r="O9" s="26"/>
      <c r="P9" s="26"/>
      <c r="Q9" s="98"/>
      <c r="R9" s="125"/>
      <c r="S9" s="101"/>
      <c r="T9" s="101"/>
      <c r="U9" s="101"/>
      <c r="V9" s="101"/>
      <c r="W9" s="100"/>
      <c r="X9" s="100"/>
      <c r="Y9" s="102"/>
    </row>
    <row r="10" spans="1:25" ht="24.9" customHeight="1" x14ac:dyDescent="0.4">
      <c r="A10" s="22">
        <v>8</v>
      </c>
      <c r="B10" s="31"/>
      <c r="C10" s="32"/>
      <c r="D10" s="33">
        <f>+B10*C10</f>
        <v>0</v>
      </c>
      <c r="E10" s="23"/>
      <c r="F10" s="23"/>
      <c r="G10" s="99"/>
      <c r="H10" s="26"/>
      <c r="I10" s="99"/>
      <c r="J10" s="26"/>
      <c r="K10" s="132"/>
      <c r="L10" s="26"/>
      <c r="M10" s="26"/>
      <c r="N10" s="26"/>
      <c r="O10" s="26"/>
      <c r="P10" s="26"/>
      <c r="Q10" s="98"/>
      <c r="R10" s="125"/>
      <c r="S10" s="101"/>
      <c r="T10" s="101"/>
      <c r="U10" s="101"/>
      <c r="V10" s="101"/>
      <c r="W10" s="100"/>
      <c r="X10" s="100"/>
      <c r="Y10" s="102"/>
    </row>
    <row r="11" spans="1:25" ht="24.9" customHeight="1" x14ac:dyDescent="0.4">
      <c r="A11" s="22">
        <v>7</v>
      </c>
      <c r="B11" s="31"/>
      <c r="C11" s="32"/>
      <c r="D11" s="33">
        <f t="shared" si="0"/>
        <v>0</v>
      </c>
      <c r="E11" s="23"/>
      <c r="F11" s="23"/>
      <c r="G11" s="99"/>
      <c r="H11" s="26"/>
      <c r="I11" s="99"/>
      <c r="J11" s="26"/>
      <c r="K11" s="132"/>
      <c r="L11" s="26"/>
      <c r="M11" s="26"/>
      <c r="N11" s="26"/>
      <c r="O11" s="26"/>
      <c r="P11" s="26"/>
      <c r="Q11" s="98"/>
      <c r="R11" s="125"/>
      <c r="S11" s="101"/>
      <c r="T11" s="101"/>
      <c r="U11" s="101"/>
      <c r="V11" s="101"/>
      <c r="W11" s="100"/>
      <c r="X11" s="100"/>
      <c r="Y11" s="102"/>
    </row>
    <row r="12" spans="1:25" ht="24.9" customHeight="1" x14ac:dyDescent="0.4">
      <c r="A12" s="22">
        <v>6</v>
      </c>
      <c r="B12" s="31"/>
      <c r="C12" s="32"/>
      <c r="D12" s="33">
        <f>+B12*C12</f>
        <v>0</v>
      </c>
      <c r="E12" s="23"/>
      <c r="F12" s="23"/>
      <c r="G12" s="99"/>
      <c r="H12" s="26"/>
      <c r="I12" s="99"/>
      <c r="J12" s="26"/>
      <c r="K12" s="132"/>
      <c r="L12" s="26"/>
      <c r="M12" s="26"/>
      <c r="N12" s="26"/>
      <c r="O12" s="26"/>
      <c r="P12" s="26"/>
      <c r="Q12" s="98"/>
      <c r="R12" s="125"/>
      <c r="S12" s="101"/>
      <c r="T12" s="101"/>
      <c r="U12" s="101"/>
      <c r="V12" s="101"/>
      <c r="W12" s="100"/>
      <c r="X12" s="100"/>
      <c r="Y12" s="102"/>
    </row>
    <row r="13" spans="1:25" ht="24.9" customHeight="1" x14ac:dyDescent="0.4">
      <c r="A13" s="22">
        <v>5</v>
      </c>
      <c r="B13" s="31"/>
      <c r="C13" s="32"/>
      <c r="D13" s="33">
        <f t="shared" si="0"/>
        <v>0</v>
      </c>
      <c r="E13" s="23"/>
      <c r="F13" s="23"/>
      <c r="G13" s="99"/>
      <c r="H13" s="26"/>
      <c r="I13" s="99"/>
      <c r="J13" s="26"/>
      <c r="K13" s="132"/>
      <c r="L13" s="26"/>
      <c r="M13" s="26"/>
      <c r="N13" s="26"/>
      <c r="O13" s="26"/>
      <c r="P13" s="26"/>
      <c r="Q13" s="98"/>
      <c r="R13" s="125"/>
      <c r="S13" s="101"/>
      <c r="T13" s="101"/>
      <c r="U13" s="101"/>
      <c r="V13" s="101"/>
      <c r="W13" s="100"/>
      <c r="X13" s="100"/>
      <c r="Y13" s="102"/>
    </row>
    <row r="14" spans="1:25" ht="24.9" customHeight="1" x14ac:dyDescent="0.4">
      <c r="A14" s="22">
        <v>4</v>
      </c>
      <c r="B14" s="31"/>
      <c r="C14" s="32"/>
      <c r="D14" s="33">
        <f t="shared" si="0"/>
        <v>0</v>
      </c>
      <c r="E14" s="23"/>
      <c r="F14" s="23"/>
      <c r="G14" s="99"/>
      <c r="H14" s="26"/>
      <c r="I14" s="99"/>
      <c r="J14" s="26"/>
      <c r="K14" s="132"/>
      <c r="L14" s="26"/>
      <c r="M14" s="26"/>
      <c r="N14" s="26"/>
      <c r="O14" s="26"/>
      <c r="P14" s="26"/>
      <c r="Q14" s="98"/>
      <c r="R14" s="125"/>
      <c r="S14" s="101"/>
      <c r="T14" s="101"/>
      <c r="U14" s="101"/>
      <c r="V14" s="101"/>
      <c r="W14" s="100"/>
      <c r="X14" s="100"/>
      <c r="Y14" s="102"/>
    </row>
    <row r="15" spans="1:25" ht="24.9" customHeight="1" x14ac:dyDescent="0.4">
      <c r="A15" s="22">
        <v>3</v>
      </c>
      <c r="B15" s="31"/>
      <c r="C15" s="32"/>
      <c r="D15" s="33">
        <f>+B15*C15</f>
        <v>0</v>
      </c>
      <c r="E15" s="23"/>
      <c r="F15" s="23"/>
      <c r="G15" s="99"/>
      <c r="H15" s="26"/>
      <c r="I15" s="99"/>
      <c r="J15" s="26"/>
      <c r="K15" s="132"/>
      <c r="L15" s="26"/>
      <c r="M15" s="26"/>
      <c r="N15" s="26"/>
      <c r="O15" s="26"/>
      <c r="P15" s="26"/>
      <c r="Q15" s="98"/>
      <c r="R15" s="125"/>
      <c r="S15" s="101"/>
      <c r="T15" s="101"/>
      <c r="U15" s="101"/>
      <c r="V15" s="101"/>
      <c r="W15" s="100"/>
      <c r="X15" s="100"/>
      <c r="Y15" s="102"/>
    </row>
    <row r="16" spans="1:25" ht="24.9" customHeight="1" x14ac:dyDescent="0.4">
      <c r="A16" s="22">
        <v>2</v>
      </c>
      <c r="B16" s="31"/>
      <c r="C16" s="32"/>
      <c r="D16" s="33">
        <f>+B16*C16</f>
        <v>0</v>
      </c>
      <c r="E16" s="23"/>
      <c r="F16" s="23"/>
      <c r="G16" s="99"/>
      <c r="H16" s="26"/>
      <c r="I16" s="99"/>
      <c r="J16" s="26"/>
      <c r="K16" s="132"/>
      <c r="L16" s="26"/>
      <c r="M16" s="26"/>
      <c r="N16" s="26"/>
      <c r="O16" s="26"/>
      <c r="P16" s="26"/>
      <c r="Q16" s="98"/>
      <c r="R16" s="125"/>
      <c r="S16" s="101"/>
      <c r="T16" s="101"/>
      <c r="U16" s="101"/>
      <c r="V16" s="101"/>
      <c r="W16" s="100"/>
      <c r="X16" s="100"/>
      <c r="Y16" s="102"/>
    </row>
    <row r="17" spans="1:26" ht="24.9" customHeight="1" thickBot="1" x14ac:dyDescent="0.45">
      <c r="A17" s="22">
        <v>1</v>
      </c>
      <c r="B17" s="34"/>
      <c r="C17" s="35"/>
      <c r="D17" s="36">
        <f t="shared" si="0"/>
        <v>0</v>
      </c>
      <c r="E17" s="23"/>
      <c r="F17" s="23"/>
      <c r="G17" s="99"/>
      <c r="H17" s="26"/>
      <c r="I17" s="99"/>
      <c r="J17" s="26"/>
      <c r="K17" s="132"/>
      <c r="L17" s="26"/>
      <c r="M17" s="26"/>
      <c r="N17" s="26"/>
      <c r="O17" s="26"/>
      <c r="P17" s="26"/>
      <c r="Q17" s="98"/>
      <c r="R17" s="125"/>
      <c r="S17" s="101"/>
      <c r="T17" s="101"/>
      <c r="U17" s="101"/>
      <c r="V17" s="101"/>
      <c r="W17" s="100"/>
      <c r="X17" s="100"/>
      <c r="Y17" s="102"/>
    </row>
    <row r="18" spans="1:26" ht="24.9" customHeight="1" thickTop="1" thickBot="1" x14ac:dyDescent="0.45">
      <c r="A18" s="22" t="s">
        <v>91</v>
      </c>
      <c r="B18" s="23"/>
      <c r="C18" s="23"/>
      <c r="D18" s="23"/>
      <c r="E18" s="23"/>
      <c r="F18" s="23"/>
      <c r="G18" s="99"/>
      <c r="H18" s="26"/>
      <c r="I18" s="99"/>
      <c r="J18" s="26"/>
      <c r="K18" s="133"/>
      <c r="L18" s="26"/>
      <c r="M18" s="26"/>
      <c r="N18" s="26"/>
      <c r="O18" s="26"/>
      <c r="P18" s="26"/>
      <c r="Q18" s="98"/>
      <c r="R18" s="125"/>
      <c r="S18" s="101"/>
      <c r="T18" s="101"/>
      <c r="U18" s="101"/>
      <c r="V18" s="101"/>
      <c r="W18" s="100"/>
      <c r="X18" s="100"/>
      <c r="Y18" s="100"/>
    </row>
    <row r="19" spans="1:26" ht="24.9" customHeight="1" thickTop="1" thickBot="1" x14ac:dyDescent="0.45">
      <c r="A19" s="22"/>
      <c r="B19" s="23"/>
      <c r="C19" s="23"/>
      <c r="D19" s="23"/>
      <c r="E19" s="23"/>
      <c r="F19" s="23"/>
      <c r="G19" s="37"/>
      <c r="H19" s="26"/>
      <c r="I19" s="38"/>
      <c r="J19" s="38"/>
      <c r="K19" s="23"/>
      <c r="L19" s="38"/>
      <c r="M19" s="38"/>
      <c r="N19" s="38"/>
      <c r="O19" s="23"/>
      <c r="P19" s="131" t="s">
        <v>54</v>
      </c>
      <c r="Q19" s="98"/>
      <c r="R19" s="126"/>
      <c r="S19" s="122"/>
      <c r="T19" s="123"/>
      <c r="U19" s="123"/>
      <c r="V19" s="123"/>
      <c r="W19" s="123"/>
      <c r="X19" s="123"/>
      <c r="Y19" s="123"/>
    </row>
    <row r="20" spans="1:26" ht="24.9" customHeight="1" thickTop="1" x14ac:dyDescent="0.4">
      <c r="A20" s="134"/>
      <c r="B20" s="134"/>
      <c r="C20" s="134"/>
      <c r="D20" s="134"/>
      <c r="E20" s="134"/>
      <c r="F20" s="134"/>
      <c r="G20" s="135"/>
      <c r="H20" s="135"/>
      <c r="I20" s="135"/>
      <c r="J20" s="135"/>
      <c r="K20" s="134"/>
      <c r="L20" s="136"/>
      <c r="M20" s="136"/>
      <c r="N20" s="136"/>
      <c r="O20" s="134"/>
      <c r="P20" s="134"/>
      <c r="Q20" s="134"/>
      <c r="R20" s="41"/>
      <c r="S20" s="123"/>
      <c r="T20" s="123"/>
      <c r="U20" s="123"/>
      <c r="V20" s="123"/>
      <c r="W20" s="123"/>
      <c r="X20" s="123"/>
      <c r="Y20" s="123"/>
    </row>
    <row r="21" spans="1:26" ht="24.9" customHeight="1" thickBot="1" x14ac:dyDescent="0.45">
      <c r="A21" s="39"/>
      <c r="B21" s="39"/>
      <c r="C21" s="39"/>
      <c r="D21" s="39"/>
      <c r="E21" s="39"/>
      <c r="F21" s="39"/>
      <c r="G21" s="15"/>
      <c r="H21" s="40"/>
      <c r="I21" s="41"/>
      <c r="J21" s="41"/>
      <c r="K21" s="39"/>
      <c r="L21" s="39"/>
      <c r="M21" s="39"/>
      <c r="N21" s="39"/>
      <c r="O21" s="14"/>
    </row>
    <row r="22" spans="1:26" ht="24.9" customHeight="1" thickTop="1" x14ac:dyDescent="0.55000000000000004">
      <c r="A22" s="42" t="s">
        <v>4</v>
      </c>
      <c r="B22" s="43"/>
      <c r="C22" s="43"/>
      <c r="D22" s="44"/>
      <c r="E22" s="161" t="s">
        <v>60</v>
      </c>
      <c r="F22" s="162"/>
      <c r="G22" s="162"/>
      <c r="H22" s="163"/>
      <c r="I22" s="161" t="s">
        <v>61</v>
      </c>
      <c r="J22" s="163"/>
      <c r="K22" s="139" t="s">
        <v>62</v>
      </c>
      <c r="L22" s="139" t="s">
        <v>63</v>
      </c>
      <c r="M22" s="139" t="s">
        <v>64</v>
      </c>
      <c r="N22" s="139" t="s">
        <v>65</v>
      </c>
      <c r="O22" s="140" t="s">
        <v>66</v>
      </c>
      <c r="P22" s="138" t="s">
        <v>84</v>
      </c>
      <c r="R22" s="130"/>
      <c r="S22" s="39"/>
      <c r="V22" s="57"/>
    </row>
    <row r="23" spans="1:26" ht="24.9" customHeight="1" x14ac:dyDescent="0.4">
      <c r="A23" s="45"/>
      <c r="B23" s="46" t="s">
        <v>5</v>
      </c>
      <c r="C23" s="46" t="s">
        <v>6</v>
      </c>
      <c r="D23" s="47" t="s">
        <v>7</v>
      </c>
      <c r="E23" s="80" t="s">
        <v>67</v>
      </c>
      <c r="F23" s="80" t="s">
        <v>68</v>
      </c>
      <c r="G23" s="80" t="s">
        <v>69</v>
      </c>
      <c r="H23" s="80" t="s">
        <v>70</v>
      </c>
      <c r="I23" s="81" t="s">
        <v>67</v>
      </c>
      <c r="J23" s="82" t="s">
        <v>68</v>
      </c>
      <c r="K23" s="80"/>
      <c r="L23" s="80"/>
      <c r="M23" s="80"/>
      <c r="N23" s="83"/>
      <c r="O23" s="84"/>
      <c r="P23" s="118" t="s">
        <v>75</v>
      </c>
      <c r="R23" s="100"/>
      <c r="S23" s="100"/>
      <c r="V23" s="75"/>
    </row>
    <row r="24" spans="1:26" ht="24.9" customHeight="1" x14ac:dyDescent="0.4">
      <c r="A24" s="45" t="s">
        <v>77</v>
      </c>
      <c r="B24" s="106">
        <v>8.1121999999999996</v>
      </c>
      <c r="C24" s="106">
        <v>1592.864</v>
      </c>
      <c r="D24" s="107">
        <v>226.184</v>
      </c>
      <c r="E24" s="85">
        <v>6.1339999999999999E-2</v>
      </c>
      <c r="F24" s="85">
        <v>1.572E-4</v>
      </c>
      <c r="G24" s="85">
        <v>-8.7489999999999998E-8</v>
      </c>
      <c r="H24" s="85">
        <v>1.9830000000000001E-11</v>
      </c>
      <c r="I24" s="86">
        <v>0.1031</v>
      </c>
      <c r="J24" s="87">
        <v>5.5699999999999999E-4</v>
      </c>
      <c r="K24" s="88">
        <v>78.5</v>
      </c>
      <c r="L24" s="89">
        <v>38.58</v>
      </c>
      <c r="M24" s="88">
        <v>46.07</v>
      </c>
      <c r="N24" s="80">
        <v>789</v>
      </c>
      <c r="O24" s="90">
        <f>+M24/N24</f>
        <v>5.8390367553865653E-2</v>
      </c>
      <c r="P24" s="56">
        <v>0.20022000000000001</v>
      </c>
      <c r="R24" s="101"/>
      <c r="S24" s="101"/>
      <c r="V24" s="75"/>
    </row>
    <row r="25" spans="1:26" ht="24.9" customHeight="1" thickBot="1" x14ac:dyDescent="0.45">
      <c r="A25" s="49" t="s">
        <v>78</v>
      </c>
      <c r="B25" s="108">
        <v>7.9668099999999997</v>
      </c>
      <c r="C25" s="108">
        <v>1668.21</v>
      </c>
      <c r="D25" s="109">
        <v>228</v>
      </c>
      <c r="E25" s="91">
        <v>3.3459999999999997E-2</v>
      </c>
      <c r="F25" s="91">
        <v>6.8800000000000002E-6</v>
      </c>
      <c r="G25" s="91">
        <v>7.6039999999999998E-9</v>
      </c>
      <c r="H25" s="91">
        <v>-3.5930000000000001E-12</v>
      </c>
      <c r="I25" s="92">
        <v>7.5399999999999995E-2</v>
      </c>
      <c r="J25" s="93">
        <v>0</v>
      </c>
      <c r="K25" s="94">
        <v>100</v>
      </c>
      <c r="L25" s="95">
        <v>40.655999999999999</v>
      </c>
      <c r="M25" s="94">
        <v>18.015999999999998</v>
      </c>
      <c r="N25" s="96">
        <v>1000</v>
      </c>
      <c r="O25" s="97">
        <f>+M25/N25</f>
        <v>1.8015999999999997E-2</v>
      </c>
      <c r="P25" s="65">
        <v>0.81564000000000003</v>
      </c>
      <c r="R25" s="101"/>
      <c r="S25" s="101"/>
      <c r="T25" s="14"/>
    </row>
    <row r="26" spans="1:26" ht="24.9" customHeight="1" thickTop="1" x14ac:dyDescent="0.4">
      <c r="A26" s="14"/>
      <c r="B26" s="14"/>
      <c r="C26" s="14"/>
      <c r="D26" s="14"/>
      <c r="E26" s="14"/>
      <c r="F26" s="14"/>
      <c r="G26" s="14"/>
      <c r="H26" s="14"/>
      <c r="I26" s="14"/>
      <c r="J26" s="48"/>
      <c r="K26" s="14"/>
      <c r="L26" s="14"/>
      <c r="M26" s="14"/>
      <c r="N26" s="14"/>
      <c r="O26" s="14"/>
      <c r="Q26" s="39"/>
      <c r="R26" s="100"/>
      <c r="S26" s="100"/>
      <c r="T26" s="14"/>
    </row>
    <row r="27" spans="1:26" ht="24.9" customHeight="1" x14ac:dyDescent="0.4">
      <c r="A27" s="41"/>
      <c r="B27" s="41"/>
      <c r="C27" s="15"/>
      <c r="D27" s="41"/>
      <c r="E27" s="166"/>
      <c r="F27" s="166"/>
      <c r="G27" s="41"/>
      <c r="H27" s="41"/>
      <c r="I27" s="41"/>
      <c r="J27" s="41"/>
      <c r="K27" s="41"/>
      <c r="L27" s="41"/>
      <c r="M27" s="41"/>
      <c r="N27" s="41"/>
      <c r="O27" s="41"/>
      <c r="P27" s="103"/>
      <c r="Q27" s="39"/>
      <c r="R27" s="102"/>
      <c r="S27" s="102"/>
      <c r="T27" s="143"/>
      <c r="U27" s="103"/>
      <c r="V27" s="103"/>
      <c r="W27" s="103"/>
      <c r="X27" s="103"/>
    </row>
    <row r="28" spans="1:26" ht="24.9" customHeight="1" x14ac:dyDescent="0.4">
      <c r="A28" s="39"/>
      <c r="B28" s="39"/>
      <c r="C28" s="39"/>
      <c r="D28" s="147"/>
      <c r="E28" s="39"/>
      <c r="F28" s="39"/>
      <c r="G28" s="41"/>
      <c r="H28" s="39"/>
      <c r="I28" s="39"/>
      <c r="J28" s="39"/>
      <c r="K28" s="39"/>
      <c r="L28" s="39"/>
      <c r="M28" s="39"/>
      <c r="N28" s="41"/>
      <c r="O28" s="41"/>
      <c r="P28" s="103"/>
      <c r="Q28" s="103"/>
      <c r="R28" s="103"/>
      <c r="S28" s="103"/>
      <c r="T28" s="143"/>
      <c r="U28" s="103"/>
      <c r="V28" s="103"/>
      <c r="W28" s="103"/>
      <c r="X28" s="103"/>
    </row>
    <row r="29" spans="1:26" ht="24.9" customHeight="1" x14ac:dyDescent="0.4">
      <c r="A29" s="39"/>
      <c r="B29" s="40"/>
      <c r="C29" s="40"/>
      <c r="D29" s="39"/>
      <c r="E29" s="40"/>
      <c r="F29" s="40"/>
      <c r="G29" s="41"/>
      <c r="H29" s="145"/>
      <c r="I29" s="144"/>
      <c r="J29" s="144"/>
      <c r="K29" s="145"/>
      <c r="L29" s="100"/>
      <c r="M29" s="145"/>
      <c r="N29" s="41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</row>
    <row r="30" spans="1:26" ht="24.9" customHeight="1" x14ac:dyDescent="0.4">
      <c r="A30" s="39"/>
      <c r="B30" s="40"/>
      <c r="C30" s="40"/>
      <c r="D30" s="41"/>
      <c r="E30" s="40"/>
      <c r="F30" s="40"/>
      <c r="G30" s="41"/>
      <c r="H30" s="145"/>
      <c r="I30" s="144"/>
      <c r="J30" s="144"/>
      <c r="K30" s="145"/>
      <c r="L30" s="100"/>
      <c r="M30" s="145"/>
      <c r="N30" s="41"/>
      <c r="O30" s="41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</row>
    <row r="31" spans="1:26" ht="24.9" customHeight="1" x14ac:dyDescent="0.4">
      <c r="A31" s="39"/>
      <c r="B31" s="40"/>
      <c r="C31" s="40"/>
      <c r="D31" s="41"/>
      <c r="E31" s="40"/>
      <c r="F31" s="40"/>
      <c r="G31" s="41"/>
      <c r="H31" s="145"/>
      <c r="I31" s="144"/>
      <c r="J31" s="144"/>
      <c r="K31" s="145"/>
      <c r="L31" s="100"/>
      <c r="M31" s="145"/>
      <c r="N31" s="41"/>
      <c r="O31" s="41"/>
      <c r="P31" s="41"/>
      <c r="Q31" s="41"/>
      <c r="R31" s="41"/>
      <c r="S31" s="40"/>
      <c r="T31" s="40"/>
      <c r="U31" s="41"/>
      <c r="V31" s="41"/>
      <c r="W31" s="41"/>
      <c r="X31" s="41"/>
      <c r="Y31" s="41"/>
      <c r="Z31" s="41"/>
    </row>
    <row r="32" spans="1:26" ht="24.9" customHeight="1" x14ac:dyDescent="0.4">
      <c r="A32" s="39"/>
      <c r="B32" s="40"/>
      <c r="C32" s="40"/>
      <c r="D32" s="41"/>
      <c r="E32" s="40"/>
      <c r="F32" s="40"/>
      <c r="G32" s="41"/>
      <c r="H32" s="145"/>
      <c r="I32" s="144"/>
      <c r="J32" s="144"/>
      <c r="K32" s="145"/>
      <c r="L32" s="100"/>
      <c r="M32" s="145"/>
      <c r="N32" s="41"/>
      <c r="O32" s="39"/>
      <c r="P32" s="127"/>
      <c r="Q32" s="127"/>
      <c r="R32" s="127"/>
      <c r="S32" s="127"/>
      <c r="T32" s="127"/>
      <c r="U32" s="127"/>
      <c r="V32" s="39"/>
      <c r="W32" s="39"/>
      <c r="X32" s="39"/>
      <c r="Y32" s="39"/>
      <c r="Z32" s="39"/>
    </row>
    <row r="33" spans="1:26" ht="24.9" customHeight="1" x14ac:dyDescent="0.4">
      <c r="A33" s="39"/>
      <c r="B33" s="40"/>
      <c r="C33" s="40"/>
      <c r="D33" s="41"/>
      <c r="E33" s="40"/>
      <c r="F33" s="40"/>
      <c r="G33" s="41"/>
      <c r="H33" s="145"/>
      <c r="I33" s="144"/>
      <c r="J33" s="144"/>
      <c r="K33" s="145"/>
      <c r="L33" s="100"/>
      <c r="M33" s="145"/>
      <c r="N33" s="41"/>
      <c r="O33" s="123"/>
      <c r="P33" s="127"/>
      <c r="Q33" s="127"/>
      <c r="R33" s="39"/>
      <c r="S33" s="39"/>
      <c r="T33" s="39"/>
      <c r="U33" s="39"/>
      <c r="V33" s="39"/>
      <c r="W33" s="39"/>
      <c r="X33" s="39"/>
      <c r="Y33" s="39"/>
      <c r="Z33" s="39"/>
    </row>
    <row r="34" spans="1:26" ht="24.9" customHeight="1" x14ac:dyDescent="0.4">
      <c r="A34" s="39"/>
      <c r="B34" s="40"/>
      <c r="C34" s="40"/>
      <c r="D34" s="41"/>
      <c r="E34" s="40"/>
      <c r="F34" s="40"/>
      <c r="G34" s="41"/>
      <c r="H34" s="145"/>
      <c r="I34" s="144"/>
      <c r="J34" s="144"/>
      <c r="K34" s="145"/>
      <c r="L34" s="100"/>
      <c r="M34" s="145"/>
      <c r="N34" s="41"/>
      <c r="O34" s="39"/>
      <c r="P34" s="127"/>
      <c r="Q34" s="127"/>
      <c r="R34" s="128"/>
      <c r="S34" s="128"/>
      <c r="T34" s="39"/>
      <c r="U34" s="129"/>
      <c r="V34" s="39"/>
      <c r="W34" s="129"/>
      <c r="X34" s="39"/>
      <c r="Y34" s="39"/>
      <c r="Z34" s="100"/>
    </row>
    <row r="35" spans="1:26" ht="24.9" customHeight="1" x14ac:dyDescent="0.4">
      <c r="A35" s="39"/>
      <c r="B35" s="40"/>
      <c r="C35" s="40"/>
      <c r="D35" s="41"/>
      <c r="E35" s="40"/>
      <c r="F35" s="40"/>
      <c r="G35" s="41"/>
      <c r="H35" s="145"/>
      <c r="I35" s="144"/>
      <c r="J35" s="144"/>
      <c r="K35" s="145"/>
      <c r="L35" s="100"/>
      <c r="M35" s="145"/>
      <c r="N35" s="41"/>
      <c r="O35" s="39"/>
      <c r="P35" s="127"/>
      <c r="Q35" s="39"/>
      <c r="R35" s="128"/>
      <c r="S35" s="128"/>
      <c r="T35" s="129"/>
      <c r="U35" s="129"/>
      <c r="V35" s="39"/>
      <c r="W35" s="129"/>
      <c r="X35" s="39"/>
      <c r="Y35" s="129"/>
      <c r="Z35" s="100"/>
    </row>
    <row r="36" spans="1:26" ht="24.9" customHeight="1" x14ac:dyDescent="0.4">
      <c r="A36" s="39"/>
      <c r="B36" s="40"/>
      <c r="C36" s="40"/>
      <c r="D36" s="41"/>
      <c r="E36" s="40"/>
      <c r="F36" s="40"/>
      <c r="G36" s="41"/>
      <c r="H36" s="145"/>
      <c r="I36" s="144"/>
      <c r="J36" s="144"/>
      <c r="K36" s="145"/>
      <c r="L36" s="100"/>
      <c r="M36" s="145"/>
      <c r="N36" s="41"/>
      <c r="O36" s="39"/>
      <c r="P36" s="127"/>
      <c r="Q36" s="39"/>
      <c r="R36" s="128"/>
      <c r="S36" s="128"/>
      <c r="T36" s="129"/>
      <c r="U36" s="129"/>
      <c r="V36" s="39"/>
      <c r="W36" s="129"/>
      <c r="X36" s="39"/>
      <c r="Y36" s="129"/>
      <c r="Z36" s="100"/>
    </row>
    <row r="37" spans="1:26" ht="24.9" customHeight="1" x14ac:dyDescent="0.4">
      <c r="A37" s="39"/>
      <c r="B37" s="40"/>
      <c r="C37" s="40"/>
      <c r="D37" s="41"/>
      <c r="E37" s="40"/>
      <c r="F37" s="40"/>
      <c r="G37" s="41"/>
      <c r="H37" s="145"/>
      <c r="I37" s="144"/>
      <c r="J37" s="144"/>
      <c r="K37" s="145"/>
      <c r="L37" s="100"/>
      <c r="M37" s="145"/>
      <c r="N37" s="41"/>
      <c r="O37" s="39"/>
      <c r="P37" s="127"/>
      <c r="Q37" s="39"/>
      <c r="R37" s="128"/>
      <c r="S37" s="128"/>
      <c r="T37" s="129"/>
      <c r="U37" s="129"/>
      <c r="V37" s="39"/>
      <c r="W37" s="129"/>
      <c r="X37" s="39"/>
      <c r="Y37" s="129"/>
      <c r="Z37" s="100"/>
    </row>
    <row r="38" spans="1:26" ht="24.9" customHeight="1" x14ac:dyDescent="0.4">
      <c r="A38" s="39"/>
      <c r="B38" s="40"/>
      <c r="C38" s="40"/>
      <c r="D38" s="41"/>
      <c r="E38" s="40"/>
      <c r="F38" s="40"/>
      <c r="G38" s="41"/>
      <c r="H38" s="145"/>
      <c r="I38" s="144"/>
      <c r="J38" s="144"/>
      <c r="K38" s="145"/>
      <c r="L38" s="100"/>
      <c r="M38" s="145"/>
      <c r="N38" s="41"/>
      <c r="O38" s="39"/>
      <c r="P38" s="127"/>
      <c r="Q38" s="39"/>
      <c r="R38" s="128"/>
      <c r="S38" s="128"/>
      <c r="T38" s="129"/>
      <c r="U38" s="129"/>
      <c r="V38" s="39"/>
      <c r="W38" s="129"/>
      <c r="X38" s="39"/>
      <c r="Y38" s="129"/>
      <c r="Z38" s="100"/>
    </row>
    <row r="39" spans="1:26" ht="24.9" customHeight="1" x14ac:dyDescent="0.4">
      <c r="A39" s="39"/>
      <c r="B39" s="40"/>
      <c r="C39" s="40"/>
      <c r="D39" s="41"/>
      <c r="E39" s="40"/>
      <c r="F39" s="40"/>
      <c r="G39" s="41"/>
      <c r="H39" s="145"/>
      <c r="I39" s="144"/>
      <c r="J39" s="144"/>
      <c r="K39" s="145"/>
      <c r="L39" s="100"/>
      <c r="M39" s="145"/>
      <c r="N39" s="41"/>
      <c r="O39" s="39"/>
      <c r="P39" s="127"/>
      <c r="Q39" s="39"/>
      <c r="R39" s="128"/>
      <c r="S39" s="128"/>
      <c r="T39" s="129"/>
      <c r="U39" s="129"/>
      <c r="V39" s="39"/>
      <c r="W39" s="129"/>
      <c r="X39" s="39"/>
      <c r="Y39" s="129"/>
      <c r="Z39" s="100"/>
    </row>
    <row r="40" spans="1:26" ht="24.9" customHeight="1" x14ac:dyDescent="0.4">
      <c r="A40" s="41"/>
      <c r="B40" s="41"/>
      <c r="C40" s="41"/>
      <c r="D40" s="41"/>
      <c r="E40" s="40"/>
      <c r="F40" s="40"/>
      <c r="G40" s="41"/>
      <c r="H40" s="145"/>
      <c r="I40" s="144"/>
      <c r="J40" s="144"/>
      <c r="K40" s="145"/>
      <c r="L40" s="100"/>
      <c r="M40" s="145"/>
      <c r="N40" s="41"/>
      <c r="O40" s="39"/>
      <c r="P40" s="127"/>
      <c r="Q40" s="39"/>
      <c r="R40" s="128"/>
      <c r="S40" s="128"/>
      <c r="T40" s="129"/>
      <c r="U40" s="129"/>
      <c r="V40" s="39"/>
      <c r="W40" s="129"/>
      <c r="X40" s="39"/>
      <c r="Y40" s="129"/>
      <c r="Z40" s="100"/>
    </row>
    <row r="41" spans="1:26" ht="24.9" customHeight="1" x14ac:dyDescent="0.4">
      <c r="A41" s="39"/>
      <c r="B41" s="39"/>
      <c r="C41" s="39"/>
      <c r="D41" s="41"/>
      <c r="E41" s="40"/>
      <c r="F41" s="40"/>
      <c r="G41" s="41"/>
      <c r="H41" s="41"/>
      <c r="I41" s="41"/>
      <c r="J41" s="41"/>
      <c r="K41" s="41"/>
      <c r="L41" s="41"/>
      <c r="M41" s="41"/>
      <c r="N41" s="41"/>
      <c r="O41" s="39"/>
      <c r="P41" s="127"/>
      <c r="Q41" s="39"/>
      <c r="R41" s="128"/>
      <c r="S41" s="128"/>
      <c r="T41" s="129"/>
      <c r="U41" s="129"/>
      <c r="V41" s="39"/>
      <c r="W41" s="129"/>
      <c r="X41" s="39"/>
      <c r="Y41" s="129"/>
      <c r="Z41" s="100"/>
    </row>
    <row r="42" spans="1:26" ht="24.9" customHeight="1" x14ac:dyDescent="0.4">
      <c r="A42" s="39"/>
      <c r="B42" s="39"/>
      <c r="C42" s="39"/>
      <c r="D42" s="41"/>
      <c r="E42" s="40"/>
      <c r="F42" s="40"/>
      <c r="G42" s="41"/>
      <c r="H42" s="41"/>
      <c r="I42" s="41"/>
      <c r="J42" s="41"/>
      <c r="K42" s="41"/>
      <c r="L42" s="41"/>
      <c r="M42" s="41"/>
      <c r="N42" s="41"/>
      <c r="O42" s="39"/>
      <c r="P42" s="127"/>
      <c r="Q42" s="39"/>
      <c r="R42" s="128"/>
      <c r="S42" s="128"/>
      <c r="T42" s="129"/>
      <c r="U42" s="129"/>
      <c r="V42" s="39"/>
      <c r="W42" s="129"/>
      <c r="X42" s="39"/>
      <c r="Y42" s="129"/>
      <c r="Z42" s="100"/>
    </row>
    <row r="43" spans="1:26" ht="24.9" customHeight="1" x14ac:dyDescent="0.4">
      <c r="A43" s="39"/>
      <c r="B43" s="39"/>
      <c r="C43" s="39"/>
      <c r="D43" s="41"/>
      <c r="E43" s="40"/>
      <c r="F43" s="40"/>
      <c r="G43" s="41"/>
      <c r="H43" s="41"/>
      <c r="I43" s="41"/>
      <c r="J43" s="41"/>
      <c r="K43" s="41"/>
      <c r="L43" s="41"/>
      <c r="M43" s="41"/>
      <c r="N43" s="41"/>
      <c r="O43" s="39"/>
      <c r="P43" s="146"/>
      <c r="Q43" s="127"/>
      <c r="R43" s="39"/>
      <c r="S43" s="128"/>
      <c r="T43" s="128"/>
      <c r="U43" s="129"/>
      <c r="V43" s="39"/>
      <c r="W43" s="129"/>
      <c r="X43" s="39"/>
      <c r="Y43" s="129"/>
      <c r="Z43" s="100"/>
    </row>
    <row r="44" spans="1:26" ht="24.9" customHeight="1" x14ac:dyDescent="0.4">
      <c r="A44" s="39"/>
      <c r="B44" s="39"/>
      <c r="C44" s="39"/>
      <c r="D44" s="41"/>
      <c r="E44" s="40"/>
      <c r="F44" s="40"/>
      <c r="G44" s="41"/>
      <c r="H44" s="41"/>
      <c r="I44" s="41"/>
      <c r="J44" s="41"/>
      <c r="K44" s="41"/>
      <c r="L44" s="41"/>
      <c r="M44" s="41"/>
      <c r="N44" s="41"/>
      <c r="O44" s="39"/>
      <c r="P44" s="146"/>
      <c r="Q44" s="127"/>
      <c r="R44" s="128"/>
      <c r="S44" s="128"/>
      <c r="T44" s="146"/>
      <c r="U44" s="129"/>
      <c r="V44" s="39"/>
      <c r="W44" s="129"/>
      <c r="X44" s="39"/>
      <c r="Y44" s="129"/>
      <c r="Z44" s="100"/>
    </row>
    <row r="45" spans="1:26" ht="24.9" customHeight="1" x14ac:dyDescent="0.4">
      <c r="A45" s="39"/>
      <c r="B45" s="40"/>
      <c r="C45" s="39"/>
      <c r="D45" s="41"/>
      <c r="E45" s="40"/>
      <c r="F45" s="40"/>
      <c r="G45" s="41"/>
      <c r="H45" s="41"/>
      <c r="I45" s="41"/>
      <c r="J45" s="41"/>
      <c r="K45" s="41"/>
      <c r="L45" s="41"/>
      <c r="M45" s="41"/>
      <c r="N45" s="41"/>
      <c r="O45" s="39"/>
      <c r="P45" s="146"/>
      <c r="Q45" s="127"/>
      <c r="R45" s="128"/>
      <c r="S45" s="128"/>
      <c r="T45" s="146"/>
      <c r="U45" s="129"/>
      <c r="V45" s="39"/>
      <c r="W45" s="129"/>
      <c r="X45" s="39"/>
      <c r="Y45" s="129"/>
      <c r="Z45" s="100"/>
    </row>
    <row r="46" spans="1:26" ht="24.9" customHeight="1" x14ac:dyDescent="0.4">
      <c r="A46" s="39"/>
      <c r="B46" s="39"/>
      <c r="C46" s="39"/>
      <c r="D46" s="41"/>
      <c r="E46" s="40"/>
      <c r="F46" s="40"/>
      <c r="G46" s="41"/>
      <c r="H46" s="41"/>
      <c r="I46" s="41"/>
      <c r="J46" s="41"/>
      <c r="K46" s="41"/>
      <c r="L46" s="41"/>
      <c r="M46" s="41"/>
      <c r="N46" s="41"/>
      <c r="O46" s="41"/>
      <c r="P46" s="141"/>
      <c r="Q46" s="141"/>
      <c r="R46" s="141"/>
      <c r="S46" s="146"/>
      <c r="T46" s="141"/>
      <c r="U46" s="141"/>
      <c r="V46" s="141"/>
      <c r="W46" s="141"/>
      <c r="X46" s="141"/>
      <c r="Y46" s="123"/>
      <c r="Z46" s="123"/>
    </row>
    <row r="47" spans="1:26" ht="24.9" customHeight="1" x14ac:dyDescent="0.4">
      <c r="A47" s="39"/>
      <c r="B47" s="39"/>
      <c r="C47" s="39"/>
      <c r="D47" s="41"/>
      <c r="E47" s="40"/>
      <c r="F47" s="40"/>
      <c r="G47" s="41"/>
      <c r="H47" s="41"/>
      <c r="I47" s="41"/>
      <c r="J47" s="41"/>
      <c r="K47" s="41"/>
      <c r="L47" s="41"/>
      <c r="M47" s="41"/>
      <c r="N47" s="41"/>
      <c r="O47" s="41"/>
      <c r="P47" s="146"/>
      <c r="Q47" s="146"/>
      <c r="R47" s="146"/>
      <c r="S47" s="146"/>
      <c r="T47" s="146"/>
      <c r="U47" s="146"/>
      <c r="V47" s="146"/>
      <c r="W47" s="146"/>
      <c r="X47" s="146"/>
    </row>
    <row r="48" spans="1:26" ht="24.9" customHeight="1" x14ac:dyDescent="0.4">
      <c r="A48" s="41"/>
      <c r="B48" s="41"/>
      <c r="C48" s="41"/>
      <c r="D48" s="41"/>
      <c r="E48" s="40"/>
      <c r="F48" s="40"/>
      <c r="G48" s="41"/>
      <c r="H48" s="41"/>
      <c r="I48" s="41"/>
      <c r="J48" s="41"/>
      <c r="K48" s="41"/>
      <c r="L48" s="41"/>
      <c r="M48" s="41"/>
      <c r="N48" s="41"/>
      <c r="O48" s="41"/>
      <c r="P48" s="146"/>
      <c r="Q48" s="146"/>
      <c r="R48" s="146"/>
      <c r="S48" s="146"/>
      <c r="T48" s="146"/>
      <c r="U48" s="146"/>
      <c r="V48" s="146"/>
      <c r="W48" s="146"/>
      <c r="X48" s="146"/>
    </row>
    <row r="49" spans="1:24" ht="24.9" customHeight="1" x14ac:dyDescent="0.4">
      <c r="A49" s="41"/>
      <c r="B49" s="40"/>
      <c r="C49" s="41"/>
      <c r="D49" s="41"/>
      <c r="E49" s="40"/>
      <c r="F49" s="40"/>
      <c r="G49" s="41"/>
      <c r="H49" s="41"/>
      <c r="I49" s="41"/>
      <c r="J49" s="41"/>
      <c r="K49" s="41"/>
      <c r="L49" s="41"/>
      <c r="M49" s="41"/>
      <c r="N49" s="41"/>
      <c r="O49" s="41"/>
      <c r="P49" s="146"/>
      <c r="Q49" s="146"/>
      <c r="R49" s="146"/>
      <c r="S49" s="146"/>
      <c r="T49" s="146"/>
      <c r="U49" s="146"/>
      <c r="V49" s="146"/>
      <c r="W49" s="146"/>
      <c r="X49" s="146"/>
    </row>
    <row r="50" spans="1:24" ht="24.9" customHeight="1" x14ac:dyDescent="0.4">
      <c r="A50" s="41"/>
      <c r="B50" s="41"/>
      <c r="C50" s="41"/>
      <c r="D50" s="41"/>
      <c r="E50" s="40"/>
      <c r="F50" s="40"/>
      <c r="G50" s="41"/>
      <c r="H50" s="41"/>
      <c r="I50" s="41"/>
      <c r="J50" s="41"/>
      <c r="K50" s="41"/>
      <c r="L50" s="41"/>
      <c r="M50" s="41"/>
      <c r="N50" s="41"/>
      <c r="O50" s="41"/>
      <c r="P50" s="146"/>
      <c r="Q50" s="146"/>
      <c r="R50" s="146"/>
      <c r="S50" s="146"/>
      <c r="T50" s="146"/>
      <c r="U50" s="146"/>
      <c r="V50" s="146"/>
      <c r="W50" s="146"/>
      <c r="X50" s="146"/>
    </row>
    <row r="51" spans="1:24" ht="24.9" customHeight="1" x14ac:dyDescent="0.4">
      <c r="A51" s="41"/>
      <c r="B51" s="41"/>
      <c r="C51" s="41"/>
      <c r="D51" s="41"/>
      <c r="E51" s="40"/>
      <c r="F51" s="40"/>
      <c r="G51" s="41"/>
      <c r="H51" s="41"/>
      <c r="I51" s="41"/>
      <c r="J51" s="41"/>
      <c r="K51" s="41"/>
      <c r="L51" s="41"/>
      <c r="M51" s="41"/>
      <c r="N51" s="41"/>
      <c r="O51" s="41"/>
      <c r="P51" s="146"/>
      <c r="Q51" s="146"/>
      <c r="R51" s="146"/>
      <c r="S51" s="146"/>
      <c r="T51" s="146"/>
      <c r="U51" s="146"/>
      <c r="V51" s="146"/>
      <c r="W51" s="146"/>
      <c r="X51" s="146"/>
    </row>
    <row r="52" spans="1:24" ht="24.9" customHeight="1" x14ac:dyDescent="0.4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146"/>
      <c r="Q52" s="146"/>
      <c r="R52" s="146"/>
      <c r="S52" s="146"/>
      <c r="T52" s="146"/>
      <c r="U52" s="146"/>
      <c r="V52" s="146"/>
      <c r="W52" s="146"/>
      <c r="X52" s="146"/>
    </row>
    <row r="53" spans="1:24" ht="24.9" customHeight="1" x14ac:dyDescent="0.3">
      <c r="A53" s="123"/>
      <c r="B53" s="123"/>
      <c r="C53" s="123"/>
      <c r="D53" s="123"/>
      <c r="E53" s="123"/>
      <c r="F53" s="123"/>
      <c r="G53" s="148"/>
      <c r="H53" s="149"/>
      <c r="I53" s="141"/>
      <c r="J53" s="141"/>
      <c r="K53" s="141"/>
      <c r="L53" s="141"/>
      <c r="M53" s="141"/>
      <c r="N53" s="141"/>
      <c r="O53" s="123"/>
      <c r="P53" s="146"/>
      <c r="Q53" s="146"/>
      <c r="R53" s="146"/>
      <c r="S53" s="146"/>
      <c r="T53" s="146"/>
      <c r="U53" s="146"/>
      <c r="V53" s="146"/>
      <c r="W53" s="146"/>
      <c r="X53" s="146"/>
    </row>
    <row r="54" spans="1:24" ht="24.9" customHeight="1" x14ac:dyDescent="0.3">
      <c r="A54" s="123"/>
      <c r="B54" s="123"/>
      <c r="C54" s="123"/>
      <c r="D54" s="123"/>
      <c r="E54" s="123"/>
      <c r="F54" s="123"/>
      <c r="G54" s="123"/>
      <c r="H54" s="141"/>
      <c r="I54" s="141"/>
      <c r="J54" s="141"/>
      <c r="K54" s="141"/>
      <c r="L54" s="141"/>
      <c r="M54" s="141"/>
      <c r="N54" s="141"/>
      <c r="O54" s="123"/>
      <c r="P54" s="146"/>
      <c r="Q54" s="146"/>
      <c r="R54" s="146"/>
      <c r="S54" s="146"/>
      <c r="T54" s="146"/>
      <c r="U54" s="146"/>
      <c r="V54" s="146"/>
      <c r="W54" s="146"/>
      <c r="X54" s="146"/>
    </row>
    <row r="55" spans="1:24" ht="24.9" customHeight="1" x14ac:dyDescent="0.3">
      <c r="A55" s="123"/>
      <c r="B55" s="123"/>
      <c r="C55" s="123"/>
      <c r="D55" s="123"/>
      <c r="E55" s="123"/>
      <c r="F55" s="123"/>
      <c r="G55" s="123"/>
      <c r="H55" s="141"/>
      <c r="I55" s="141"/>
      <c r="J55" s="141"/>
      <c r="K55" s="141"/>
      <c r="L55" s="141"/>
      <c r="M55" s="141"/>
      <c r="N55" s="141"/>
      <c r="O55" s="123"/>
      <c r="P55" s="146"/>
      <c r="Q55" s="146"/>
      <c r="R55" s="146"/>
      <c r="S55" s="146"/>
      <c r="T55" s="146"/>
      <c r="U55" s="146"/>
      <c r="V55" s="146"/>
      <c r="W55" s="146"/>
      <c r="X55" s="146"/>
    </row>
    <row r="56" spans="1:24" ht="24.9" customHeight="1" x14ac:dyDescent="0.3">
      <c r="A56" s="123"/>
      <c r="B56" s="123"/>
      <c r="C56" s="123"/>
      <c r="D56" s="123"/>
      <c r="E56" s="123"/>
      <c r="F56" s="123"/>
      <c r="G56" s="123"/>
      <c r="H56" s="141"/>
      <c r="I56" s="141"/>
      <c r="J56" s="141"/>
      <c r="K56" s="141"/>
      <c r="L56" s="141"/>
      <c r="M56" s="141"/>
      <c r="N56" s="141"/>
      <c r="O56" s="123"/>
      <c r="P56" s="146"/>
      <c r="Q56" s="146"/>
      <c r="R56" s="146"/>
      <c r="S56" s="146"/>
      <c r="T56" s="146"/>
      <c r="U56" s="146"/>
      <c r="V56" s="146"/>
      <c r="W56" s="146"/>
      <c r="X56" s="146"/>
    </row>
    <row r="57" spans="1:24" ht="24.9" customHeight="1" x14ac:dyDescent="0.3">
      <c r="A57" s="123"/>
      <c r="B57" s="123"/>
      <c r="C57" s="123"/>
      <c r="D57" s="123"/>
      <c r="E57" s="123"/>
      <c r="F57" s="123"/>
      <c r="G57" s="123"/>
      <c r="H57" s="141"/>
      <c r="I57" s="141"/>
      <c r="J57" s="141"/>
      <c r="K57" s="141"/>
      <c r="L57" s="141"/>
      <c r="M57" s="141"/>
      <c r="N57" s="141"/>
      <c r="O57" s="123"/>
      <c r="P57" s="146"/>
      <c r="Q57" s="146"/>
      <c r="R57" s="146"/>
      <c r="S57" s="146"/>
      <c r="T57" s="146"/>
      <c r="U57" s="146"/>
      <c r="V57" s="146"/>
      <c r="W57" s="146"/>
      <c r="X57" s="146"/>
    </row>
    <row r="58" spans="1:24" ht="24.9" customHeight="1" x14ac:dyDescent="0.3">
      <c r="A58" s="123"/>
      <c r="B58" s="123"/>
      <c r="C58" s="123"/>
      <c r="D58" s="123"/>
      <c r="E58" s="123"/>
      <c r="F58" s="123"/>
      <c r="G58" s="123"/>
      <c r="H58" s="141"/>
      <c r="I58" s="141"/>
      <c r="J58" s="141"/>
      <c r="K58" s="141"/>
      <c r="L58" s="141"/>
      <c r="M58" s="141"/>
      <c r="N58" s="141"/>
      <c r="O58" s="123"/>
      <c r="P58" s="146"/>
      <c r="Q58" s="146"/>
      <c r="R58" s="146"/>
      <c r="S58" s="146"/>
      <c r="T58" s="146"/>
      <c r="U58" s="146"/>
      <c r="V58" s="146"/>
      <c r="W58" s="146"/>
      <c r="X58" s="146"/>
    </row>
    <row r="59" spans="1:24" ht="24.9" customHeight="1" x14ac:dyDescent="0.3">
      <c r="A59" s="123"/>
      <c r="B59" s="123"/>
      <c r="C59" s="123"/>
      <c r="D59" s="123"/>
      <c r="E59" s="123"/>
      <c r="F59" s="123"/>
      <c r="G59" s="123"/>
      <c r="H59" s="141"/>
      <c r="I59" s="141"/>
      <c r="J59" s="141"/>
      <c r="K59" s="141"/>
      <c r="L59" s="141"/>
      <c r="M59" s="141"/>
      <c r="N59" s="141"/>
      <c r="O59" s="123"/>
      <c r="P59" s="146"/>
      <c r="Q59" s="146"/>
      <c r="R59" s="146"/>
      <c r="S59" s="146"/>
      <c r="T59" s="146"/>
      <c r="U59" s="146"/>
      <c r="V59" s="146"/>
      <c r="W59" s="146"/>
      <c r="X59" s="146"/>
    </row>
    <row r="60" spans="1:24" ht="24.9" customHeight="1" x14ac:dyDescent="0.3">
      <c r="A60" s="123"/>
      <c r="B60" s="123"/>
      <c r="C60" s="123"/>
      <c r="D60" s="123"/>
      <c r="E60" s="123"/>
      <c r="F60" s="123"/>
      <c r="G60" s="123"/>
      <c r="H60" s="141"/>
      <c r="I60" s="141"/>
      <c r="J60" s="141"/>
      <c r="K60" s="141"/>
      <c r="L60" s="141"/>
      <c r="M60" s="141"/>
      <c r="N60" s="141"/>
      <c r="O60" s="123"/>
      <c r="P60" s="146"/>
      <c r="Q60" s="146"/>
      <c r="R60" s="146"/>
      <c r="S60" s="146"/>
      <c r="T60" s="146"/>
      <c r="U60" s="146"/>
      <c r="V60" s="146"/>
      <c r="W60" s="146"/>
      <c r="X60" s="146"/>
    </row>
    <row r="61" spans="1:24" ht="24.9" customHeight="1" x14ac:dyDescent="0.3">
      <c r="A61" s="123"/>
      <c r="B61" s="123"/>
      <c r="C61" s="123"/>
      <c r="D61" s="123"/>
      <c r="E61" s="123"/>
      <c r="F61" s="123"/>
      <c r="G61" s="123"/>
      <c r="H61" s="141"/>
      <c r="I61" s="141"/>
      <c r="J61" s="141"/>
      <c r="K61" s="141"/>
      <c r="L61" s="141"/>
      <c r="M61" s="141"/>
      <c r="N61" s="141"/>
      <c r="O61" s="123"/>
      <c r="P61" s="146"/>
      <c r="Q61" s="146"/>
      <c r="R61" s="146"/>
      <c r="S61" s="146"/>
      <c r="T61" s="146"/>
      <c r="U61" s="146"/>
      <c r="V61" s="146"/>
      <c r="W61" s="146"/>
      <c r="X61" s="146"/>
    </row>
    <row r="62" spans="1:24" ht="24.9" customHeight="1" x14ac:dyDescent="0.3">
      <c r="A62" s="123"/>
      <c r="B62" s="123"/>
      <c r="C62" s="123"/>
      <c r="D62" s="123"/>
      <c r="E62" s="123"/>
      <c r="F62" s="123"/>
      <c r="G62" s="123"/>
      <c r="H62" s="141"/>
      <c r="I62" s="141"/>
      <c r="J62" s="141"/>
      <c r="K62" s="141"/>
      <c r="L62" s="141"/>
      <c r="M62" s="141"/>
      <c r="N62" s="141"/>
      <c r="O62" s="123"/>
      <c r="P62" s="146"/>
      <c r="Q62" s="146"/>
      <c r="R62" s="146"/>
      <c r="S62" s="146"/>
      <c r="T62" s="146"/>
      <c r="U62" s="146"/>
      <c r="V62" s="146"/>
      <c r="W62" s="146"/>
      <c r="X62" s="146"/>
    </row>
    <row r="63" spans="1:24" ht="24.9" customHeight="1" x14ac:dyDescent="0.3">
      <c r="A63" s="123"/>
      <c r="B63" s="123"/>
      <c r="C63" s="123"/>
      <c r="D63" s="123"/>
      <c r="E63" s="123"/>
      <c r="F63" s="123"/>
      <c r="G63" s="123"/>
      <c r="H63" s="141"/>
      <c r="I63" s="141"/>
      <c r="J63" s="141"/>
      <c r="K63" s="141"/>
      <c r="L63" s="141"/>
      <c r="M63" s="141"/>
      <c r="N63" s="141"/>
      <c r="O63" s="123"/>
      <c r="P63" s="146"/>
      <c r="Q63" s="146"/>
      <c r="R63" s="146"/>
      <c r="S63" s="146"/>
      <c r="T63" s="146"/>
      <c r="U63" s="146"/>
      <c r="V63" s="146"/>
      <c r="W63" s="146"/>
      <c r="X63" s="146"/>
    </row>
    <row r="64" spans="1:24" ht="24.9" customHeight="1" x14ac:dyDescent="0.3">
      <c r="A64" s="123"/>
      <c r="B64" s="123"/>
      <c r="C64" s="123"/>
      <c r="D64" s="123"/>
      <c r="E64" s="123"/>
      <c r="F64" s="123"/>
      <c r="G64" s="123"/>
      <c r="H64" s="141"/>
      <c r="I64" s="141"/>
      <c r="J64" s="141"/>
      <c r="K64" s="141"/>
      <c r="L64" s="141"/>
      <c r="M64" s="141"/>
      <c r="N64" s="141"/>
      <c r="O64" s="123"/>
      <c r="P64" s="146"/>
      <c r="Q64" s="146"/>
      <c r="R64" s="146"/>
      <c r="S64" s="146"/>
      <c r="T64" s="146"/>
      <c r="U64" s="146"/>
      <c r="V64" s="146"/>
      <c r="W64" s="146"/>
      <c r="X64" s="146"/>
    </row>
    <row r="65" spans="1:24" ht="24.9" customHeight="1" x14ac:dyDescent="0.3">
      <c r="A65" s="123"/>
      <c r="B65" s="123"/>
      <c r="C65" s="123"/>
      <c r="D65" s="123"/>
      <c r="E65" s="123"/>
      <c r="F65" s="123"/>
      <c r="G65" s="123"/>
      <c r="H65" s="141"/>
      <c r="I65" s="141"/>
      <c r="J65" s="141"/>
      <c r="K65" s="141"/>
      <c r="L65" s="141"/>
      <c r="M65" s="141"/>
      <c r="N65" s="141"/>
      <c r="O65" s="123"/>
      <c r="P65" s="146"/>
      <c r="Q65" s="146"/>
      <c r="R65" s="146"/>
      <c r="S65" s="146"/>
      <c r="T65" s="146"/>
      <c r="U65" s="146"/>
      <c r="V65" s="146"/>
      <c r="W65" s="146"/>
      <c r="X65" s="146"/>
    </row>
    <row r="66" spans="1:24" ht="24.9" customHeight="1" x14ac:dyDescent="0.3">
      <c r="A66" s="123"/>
      <c r="B66" s="123"/>
      <c r="C66" s="123"/>
      <c r="D66" s="123"/>
      <c r="E66" s="123"/>
      <c r="F66" s="123"/>
      <c r="G66" s="123"/>
      <c r="H66" s="141"/>
      <c r="I66" s="141"/>
      <c r="J66" s="141"/>
      <c r="K66" s="141"/>
      <c r="L66" s="141"/>
      <c r="M66" s="141"/>
      <c r="N66" s="141"/>
      <c r="O66" s="123"/>
      <c r="P66" s="146"/>
      <c r="Q66" s="146"/>
      <c r="R66" s="146"/>
      <c r="S66" s="146"/>
      <c r="T66" s="146"/>
      <c r="U66" s="146"/>
      <c r="V66" s="146"/>
      <c r="W66" s="146"/>
      <c r="X66" s="146"/>
    </row>
    <row r="67" spans="1:24" ht="24.9" customHeight="1" x14ac:dyDescent="0.3">
      <c r="A67" s="123"/>
      <c r="B67" s="123"/>
      <c r="C67" s="123"/>
      <c r="D67" s="123"/>
      <c r="E67" s="123"/>
      <c r="F67" s="123"/>
      <c r="G67" s="123"/>
      <c r="H67" s="141"/>
      <c r="I67" s="141"/>
      <c r="J67" s="141"/>
      <c r="K67" s="141"/>
      <c r="L67" s="141"/>
      <c r="M67" s="141"/>
      <c r="N67" s="141"/>
      <c r="O67" s="123"/>
      <c r="P67" s="146"/>
      <c r="Q67" s="146"/>
      <c r="R67" s="146"/>
      <c r="S67" s="146"/>
      <c r="T67" s="146"/>
      <c r="U67" s="146"/>
      <c r="V67" s="146"/>
      <c r="W67" s="146"/>
      <c r="X67" s="146"/>
    </row>
    <row r="68" spans="1:24" ht="24.9" customHeight="1" x14ac:dyDescent="0.3">
      <c r="A68" s="123"/>
      <c r="B68" s="123"/>
      <c r="C68" s="123"/>
      <c r="D68" s="123"/>
      <c r="E68" s="123"/>
      <c r="F68" s="123"/>
      <c r="G68" s="123"/>
      <c r="H68" s="141"/>
      <c r="I68" s="141"/>
      <c r="J68" s="141"/>
      <c r="K68" s="141"/>
      <c r="L68" s="141"/>
      <c r="M68" s="141"/>
      <c r="N68" s="141"/>
      <c r="O68" s="123"/>
      <c r="P68" s="146"/>
      <c r="Q68" s="146"/>
      <c r="R68" s="146"/>
      <c r="S68" s="146"/>
      <c r="T68" s="146"/>
      <c r="U68" s="146"/>
      <c r="V68" s="146"/>
      <c r="W68" s="146"/>
      <c r="X68" s="146"/>
    </row>
    <row r="69" spans="1:24" ht="19.8" x14ac:dyDescent="0.3">
      <c r="A69" s="123"/>
      <c r="B69" s="123"/>
      <c r="C69" s="123"/>
      <c r="D69" s="123"/>
      <c r="E69" s="123"/>
      <c r="F69" s="123"/>
      <c r="G69" s="123"/>
      <c r="H69" s="141"/>
      <c r="I69" s="141"/>
      <c r="J69" s="141"/>
      <c r="K69" s="141"/>
      <c r="L69" s="141"/>
      <c r="M69" s="141"/>
      <c r="N69" s="141"/>
      <c r="O69" s="123"/>
      <c r="P69" s="146"/>
      <c r="Q69" s="146"/>
      <c r="R69" s="146"/>
      <c r="S69" s="146"/>
      <c r="T69" s="146"/>
      <c r="U69" s="146"/>
      <c r="V69" s="146"/>
      <c r="W69" s="146"/>
      <c r="X69" s="146"/>
    </row>
    <row r="70" spans="1:24" ht="19.8" x14ac:dyDescent="0.3">
      <c r="A70" s="123"/>
      <c r="B70" s="123"/>
      <c r="C70" s="123"/>
      <c r="D70" s="123"/>
      <c r="E70" s="123"/>
      <c r="F70" s="123"/>
      <c r="G70" s="123"/>
      <c r="H70" s="141"/>
      <c r="I70" s="141"/>
      <c r="J70" s="141"/>
      <c r="K70" s="141"/>
      <c r="L70" s="141"/>
      <c r="M70" s="141"/>
      <c r="N70" s="141"/>
      <c r="O70" s="123"/>
      <c r="P70" s="146"/>
      <c r="Q70" s="146"/>
      <c r="R70" s="146"/>
      <c r="S70" s="146"/>
      <c r="T70" s="146"/>
      <c r="U70" s="146"/>
      <c r="V70" s="146"/>
      <c r="W70" s="146"/>
      <c r="X70" s="146"/>
    </row>
    <row r="71" spans="1:24" ht="19.8" x14ac:dyDescent="0.3">
      <c r="A71" s="123"/>
      <c r="B71" s="123"/>
      <c r="C71" s="123"/>
      <c r="D71" s="123"/>
      <c r="E71" s="123"/>
      <c r="F71" s="123"/>
      <c r="G71" s="123"/>
      <c r="H71" s="141"/>
      <c r="I71" s="141"/>
      <c r="J71" s="141"/>
      <c r="K71" s="141"/>
      <c r="L71" s="141"/>
      <c r="M71" s="141"/>
      <c r="N71" s="141"/>
      <c r="O71" s="123"/>
      <c r="P71" s="146"/>
      <c r="Q71" s="146"/>
      <c r="R71" s="146"/>
      <c r="S71" s="146"/>
      <c r="T71" s="146"/>
      <c r="U71" s="146"/>
      <c r="V71" s="146"/>
      <c r="W71" s="146"/>
      <c r="X71" s="146"/>
    </row>
    <row r="72" spans="1:24" ht="19.8" x14ac:dyDescent="0.3">
      <c r="A72" s="123"/>
      <c r="B72" s="123"/>
      <c r="C72" s="123"/>
      <c r="D72" s="123"/>
      <c r="E72" s="123"/>
      <c r="F72" s="123"/>
      <c r="G72" s="123"/>
      <c r="H72" s="141"/>
      <c r="I72" s="141"/>
      <c r="J72" s="141"/>
      <c r="K72" s="141"/>
      <c r="L72" s="141"/>
      <c r="M72" s="141"/>
      <c r="N72" s="141"/>
      <c r="O72" s="123"/>
      <c r="P72" s="146"/>
      <c r="Q72" s="146"/>
      <c r="R72" s="146"/>
      <c r="S72" s="146"/>
      <c r="T72" s="146"/>
      <c r="U72" s="146"/>
      <c r="V72" s="146"/>
      <c r="W72" s="146"/>
      <c r="X72" s="146"/>
    </row>
    <row r="73" spans="1:24" ht="19.8" x14ac:dyDescent="0.3">
      <c r="A73" s="123"/>
      <c r="B73" s="123"/>
      <c r="C73" s="123"/>
      <c r="D73" s="123"/>
      <c r="E73" s="123"/>
      <c r="F73" s="123"/>
      <c r="G73" s="123"/>
      <c r="H73" s="141"/>
      <c r="I73" s="141"/>
      <c r="J73" s="141"/>
      <c r="K73" s="141"/>
      <c r="L73" s="141"/>
      <c r="M73" s="141"/>
      <c r="N73" s="141"/>
      <c r="O73" s="123"/>
      <c r="P73" s="146"/>
      <c r="Q73" s="146"/>
      <c r="R73" s="146"/>
      <c r="S73" s="146"/>
      <c r="T73" s="146"/>
      <c r="U73" s="146"/>
      <c r="V73" s="146"/>
      <c r="W73" s="146"/>
      <c r="X73" s="146"/>
    </row>
    <row r="74" spans="1:24" ht="19.8" x14ac:dyDescent="0.3">
      <c r="A74" s="123"/>
      <c r="B74" s="123"/>
      <c r="C74" s="123"/>
      <c r="D74" s="123"/>
      <c r="E74" s="123"/>
      <c r="F74" s="123"/>
      <c r="G74" s="123"/>
      <c r="H74" s="141"/>
      <c r="I74" s="141"/>
      <c r="J74" s="141"/>
      <c r="K74" s="141"/>
      <c r="L74" s="141"/>
      <c r="M74" s="141"/>
      <c r="N74" s="141"/>
      <c r="O74" s="123"/>
      <c r="P74" s="146"/>
      <c r="Q74" s="146"/>
      <c r="R74" s="146"/>
      <c r="S74" s="146"/>
      <c r="T74" s="146"/>
      <c r="U74" s="146"/>
      <c r="V74" s="146"/>
      <c r="W74" s="146"/>
      <c r="X74" s="146"/>
    </row>
    <row r="75" spans="1:24" ht="19.8" x14ac:dyDescent="0.3">
      <c r="A75" s="123"/>
      <c r="B75" s="123"/>
      <c r="C75" s="123"/>
      <c r="D75" s="123"/>
      <c r="E75" s="123"/>
      <c r="F75" s="123"/>
      <c r="G75" s="123"/>
      <c r="H75" s="141"/>
      <c r="I75" s="141"/>
      <c r="J75" s="141"/>
      <c r="K75" s="141"/>
      <c r="L75" s="141"/>
      <c r="M75" s="141"/>
      <c r="N75" s="141"/>
      <c r="O75" s="123"/>
      <c r="P75" s="146"/>
      <c r="Q75" s="146"/>
      <c r="R75" s="146"/>
      <c r="S75" s="146"/>
      <c r="T75" s="146"/>
      <c r="U75" s="146"/>
      <c r="V75" s="146"/>
      <c r="W75" s="146"/>
      <c r="X75" s="146"/>
    </row>
    <row r="76" spans="1:24" ht="19.8" x14ac:dyDescent="0.3">
      <c r="A76" s="123"/>
      <c r="B76" s="123"/>
      <c r="C76" s="123"/>
      <c r="D76" s="123"/>
      <c r="E76" s="123"/>
      <c r="F76" s="123"/>
      <c r="G76" s="123"/>
      <c r="H76" s="141"/>
      <c r="I76" s="141"/>
      <c r="J76" s="141"/>
      <c r="K76" s="141"/>
      <c r="L76" s="141"/>
      <c r="M76" s="141"/>
      <c r="N76" s="141"/>
      <c r="O76" s="123"/>
      <c r="P76" s="146"/>
      <c r="Q76" s="146"/>
      <c r="R76" s="146"/>
      <c r="S76" s="146"/>
      <c r="T76" s="146"/>
      <c r="U76" s="146"/>
      <c r="V76" s="146"/>
      <c r="W76" s="146"/>
      <c r="X76" s="146"/>
    </row>
    <row r="77" spans="1:24" ht="19.8" x14ac:dyDescent="0.3">
      <c r="A77" s="123"/>
      <c r="B77" s="123"/>
      <c r="C77" s="123"/>
      <c r="D77" s="123"/>
      <c r="E77" s="123"/>
      <c r="F77" s="123"/>
      <c r="G77" s="123"/>
      <c r="H77" s="141"/>
      <c r="I77" s="141"/>
      <c r="J77" s="141"/>
      <c r="K77" s="141"/>
      <c r="L77" s="141"/>
      <c r="M77" s="141"/>
      <c r="N77" s="141"/>
      <c r="O77" s="123"/>
      <c r="P77" s="146"/>
      <c r="Q77" s="146"/>
      <c r="R77" s="146"/>
      <c r="S77" s="146"/>
      <c r="T77" s="146"/>
      <c r="U77" s="146"/>
      <c r="V77" s="146"/>
      <c r="W77" s="146"/>
      <c r="X77" s="146"/>
    </row>
    <row r="78" spans="1:24" ht="19.8" x14ac:dyDescent="0.3">
      <c r="A78" s="123"/>
      <c r="B78" s="123"/>
      <c r="C78" s="123"/>
      <c r="D78" s="123"/>
      <c r="E78" s="123"/>
      <c r="F78" s="123"/>
      <c r="G78" s="123"/>
      <c r="H78" s="141"/>
      <c r="I78" s="141"/>
      <c r="J78" s="141"/>
      <c r="K78" s="141"/>
      <c r="L78" s="141"/>
      <c r="M78" s="141"/>
      <c r="N78" s="141"/>
      <c r="O78" s="123"/>
      <c r="P78" s="146"/>
      <c r="Q78" s="146"/>
      <c r="R78" s="146"/>
      <c r="S78" s="146"/>
      <c r="T78" s="146"/>
      <c r="U78" s="146"/>
      <c r="V78" s="146"/>
      <c r="W78" s="146"/>
      <c r="X78" s="146"/>
    </row>
    <row r="79" spans="1:24" ht="19.8" x14ac:dyDescent="0.3">
      <c r="A79" s="123"/>
      <c r="B79" s="123"/>
      <c r="C79" s="123"/>
      <c r="D79" s="123"/>
      <c r="E79" s="123"/>
      <c r="F79" s="123"/>
      <c r="G79" s="123"/>
      <c r="H79" s="141"/>
      <c r="I79" s="141"/>
      <c r="J79" s="141"/>
      <c r="K79" s="141"/>
      <c r="L79" s="141"/>
      <c r="M79" s="141"/>
      <c r="N79" s="141"/>
      <c r="O79" s="123"/>
      <c r="P79" s="146"/>
      <c r="Q79" s="146"/>
      <c r="R79" s="146"/>
      <c r="S79" s="146"/>
      <c r="T79" s="146"/>
      <c r="U79" s="146"/>
      <c r="V79" s="146"/>
      <c r="W79" s="146"/>
      <c r="X79" s="146"/>
    </row>
    <row r="80" spans="1:24" ht="19.8" x14ac:dyDescent="0.3">
      <c r="A80" s="123"/>
      <c r="B80" s="123"/>
      <c r="C80" s="123"/>
      <c r="D80" s="123"/>
      <c r="E80" s="123"/>
      <c r="F80" s="123"/>
      <c r="G80" s="123"/>
      <c r="H80" s="141"/>
      <c r="I80" s="141"/>
      <c r="J80" s="141"/>
      <c r="K80" s="141"/>
      <c r="L80" s="141"/>
      <c r="M80" s="141"/>
      <c r="N80" s="141"/>
      <c r="O80" s="123"/>
      <c r="P80" s="146"/>
      <c r="Q80" s="146"/>
      <c r="R80" s="146"/>
      <c r="S80" s="146"/>
      <c r="T80" s="146"/>
      <c r="U80" s="146"/>
      <c r="V80" s="146"/>
      <c r="W80" s="146"/>
      <c r="X80" s="146"/>
    </row>
    <row r="81" spans="1:24" ht="19.8" x14ac:dyDescent="0.3">
      <c r="A81" s="123"/>
      <c r="B81" s="123"/>
      <c r="C81" s="123"/>
      <c r="D81" s="123"/>
      <c r="E81" s="123"/>
      <c r="F81" s="123"/>
      <c r="G81" s="123"/>
      <c r="H81" s="141"/>
      <c r="I81" s="141"/>
      <c r="J81" s="141"/>
      <c r="K81" s="141"/>
      <c r="L81" s="141"/>
      <c r="M81" s="141"/>
      <c r="N81" s="141"/>
      <c r="O81" s="123"/>
      <c r="P81" s="146"/>
      <c r="Q81" s="146"/>
      <c r="R81" s="146"/>
      <c r="S81" s="146"/>
      <c r="T81" s="146"/>
      <c r="U81" s="146"/>
      <c r="V81" s="146"/>
      <c r="W81" s="146"/>
      <c r="X81" s="146"/>
    </row>
    <row r="82" spans="1:24" ht="19.8" x14ac:dyDescent="0.3">
      <c r="A82" s="123"/>
      <c r="B82" s="123"/>
      <c r="C82" s="123"/>
      <c r="D82" s="123"/>
      <c r="E82" s="123"/>
      <c r="F82" s="123"/>
      <c r="G82" s="123"/>
      <c r="H82" s="141"/>
      <c r="I82" s="141"/>
      <c r="J82" s="141"/>
      <c r="K82" s="141"/>
      <c r="L82" s="141"/>
      <c r="M82" s="141"/>
      <c r="N82" s="141"/>
      <c r="O82" s="123"/>
      <c r="P82" s="146"/>
      <c r="Q82" s="146"/>
      <c r="R82" s="146"/>
      <c r="S82" s="146"/>
      <c r="T82" s="146"/>
      <c r="U82" s="146"/>
      <c r="V82" s="146"/>
      <c r="W82" s="146"/>
      <c r="X82" s="146"/>
    </row>
    <row r="83" spans="1:24" ht="19.8" x14ac:dyDescent="0.3">
      <c r="A83" s="123"/>
      <c r="B83" s="123"/>
      <c r="C83" s="123"/>
      <c r="D83" s="123"/>
      <c r="E83" s="123"/>
      <c r="F83" s="123"/>
      <c r="G83" s="123"/>
      <c r="H83" s="141"/>
      <c r="I83" s="141"/>
      <c r="J83" s="141"/>
      <c r="K83" s="141"/>
      <c r="L83" s="141"/>
      <c r="M83" s="141"/>
      <c r="N83" s="141"/>
      <c r="O83" s="123"/>
      <c r="P83" s="146"/>
      <c r="Q83" s="146"/>
      <c r="R83" s="146"/>
      <c r="S83" s="146"/>
      <c r="T83" s="146"/>
      <c r="U83" s="146"/>
      <c r="V83" s="146"/>
      <c r="W83" s="146"/>
      <c r="X83" s="146"/>
    </row>
    <row r="84" spans="1:24" ht="19.8" x14ac:dyDescent="0.3">
      <c r="A84" s="123"/>
      <c r="B84" s="123"/>
      <c r="C84" s="123"/>
      <c r="D84" s="123"/>
      <c r="E84" s="123"/>
      <c r="F84" s="123"/>
      <c r="G84" s="123"/>
      <c r="H84" s="141"/>
      <c r="I84" s="141"/>
      <c r="J84" s="141"/>
      <c r="K84" s="141"/>
      <c r="L84" s="141"/>
      <c r="M84" s="141"/>
      <c r="N84" s="141"/>
      <c r="O84" s="123"/>
      <c r="P84" s="146"/>
      <c r="Q84" s="146"/>
      <c r="R84" s="146"/>
      <c r="S84" s="146"/>
      <c r="T84" s="146"/>
      <c r="U84" s="146"/>
      <c r="V84" s="146"/>
      <c r="W84" s="146"/>
      <c r="X84" s="146"/>
    </row>
    <row r="85" spans="1:24" ht="19.8" x14ac:dyDescent="0.3">
      <c r="A85" s="123"/>
      <c r="B85" s="123"/>
      <c r="C85" s="123"/>
      <c r="D85" s="123"/>
      <c r="E85" s="123"/>
      <c r="F85" s="123"/>
      <c r="G85" s="123"/>
      <c r="H85" s="141"/>
      <c r="I85" s="141"/>
      <c r="J85" s="141"/>
      <c r="K85" s="141"/>
      <c r="L85" s="141"/>
      <c r="M85" s="141"/>
      <c r="N85" s="141"/>
      <c r="O85" s="123"/>
      <c r="P85" s="146"/>
      <c r="Q85" s="146"/>
      <c r="R85" s="146"/>
      <c r="S85" s="146"/>
      <c r="T85" s="146"/>
      <c r="U85" s="146"/>
      <c r="V85" s="146"/>
      <c r="W85" s="146"/>
      <c r="X85" s="146"/>
    </row>
    <row r="86" spans="1:24" ht="19.8" x14ac:dyDescent="0.3">
      <c r="A86" s="123"/>
      <c r="B86" s="123"/>
      <c r="C86" s="123"/>
      <c r="D86" s="123"/>
      <c r="E86" s="123"/>
      <c r="F86" s="123"/>
      <c r="G86" s="123"/>
      <c r="H86" s="141"/>
      <c r="I86" s="141"/>
      <c r="J86" s="141"/>
      <c r="K86" s="141"/>
      <c r="L86" s="141"/>
      <c r="M86" s="141"/>
      <c r="N86" s="141"/>
      <c r="O86" s="123"/>
      <c r="P86" s="146"/>
      <c r="Q86" s="146"/>
      <c r="R86" s="146"/>
      <c r="S86" s="146"/>
      <c r="T86" s="146"/>
      <c r="U86" s="146"/>
      <c r="V86" s="146"/>
      <c r="W86" s="146"/>
      <c r="X86" s="146"/>
    </row>
    <row r="87" spans="1:24" ht="19.8" x14ac:dyDescent="0.3">
      <c r="A87" s="123"/>
      <c r="B87" s="123"/>
      <c r="C87" s="123"/>
      <c r="D87" s="123"/>
      <c r="E87" s="123"/>
      <c r="F87" s="123"/>
      <c r="G87" s="123"/>
      <c r="H87" s="141"/>
      <c r="I87" s="141"/>
      <c r="J87" s="141"/>
      <c r="K87" s="141"/>
      <c r="L87" s="141"/>
      <c r="M87" s="141"/>
      <c r="N87" s="141"/>
      <c r="O87" s="123"/>
      <c r="P87" s="146"/>
      <c r="Q87" s="146"/>
      <c r="R87" s="146"/>
      <c r="S87" s="146"/>
      <c r="T87" s="146"/>
      <c r="U87" s="146"/>
      <c r="V87" s="146"/>
      <c r="W87" s="146"/>
      <c r="X87" s="146"/>
    </row>
    <row r="88" spans="1:24" ht="19.8" x14ac:dyDescent="0.3">
      <c r="A88" s="123"/>
      <c r="B88" s="123"/>
      <c r="C88" s="123"/>
      <c r="D88" s="123"/>
      <c r="E88" s="123"/>
      <c r="F88" s="123"/>
      <c r="G88" s="123"/>
      <c r="H88" s="141"/>
      <c r="I88" s="141"/>
      <c r="J88" s="141"/>
      <c r="K88" s="141"/>
      <c r="L88" s="141"/>
      <c r="M88" s="141"/>
      <c r="N88" s="141"/>
      <c r="O88" s="123"/>
      <c r="P88" s="146"/>
      <c r="Q88" s="146"/>
      <c r="R88" s="146"/>
      <c r="S88" s="146"/>
      <c r="T88" s="146"/>
      <c r="U88" s="146"/>
      <c r="V88" s="146"/>
      <c r="W88" s="146"/>
      <c r="X88" s="146"/>
    </row>
    <row r="89" spans="1:24" ht="19.8" x14ac:dyDescent="0.3">
      <c r="A89" s="123"/>
      <c r="B89" s="123"/>
      <c r="C89" s="123"/>
      <c r="D89" s="123"/>
      <c r="E89" s="123"/>
      <c r="F89" s="123"/>
      <c r="G89" s="123"/>
      <c r="H89" s="141"/>
      <c r="I89" s="141"/>
      <c r="J89" s="141"/>
      <c r="K89" s="141"/>
      <c r="L89" s="141"/>
      <c r="M89" s="141"/>
      <c r="N89" s="141"/>
      <c r="O89" s="123"/>
      <c r="P89" s="146"/>
      <c r="Q89" s="146"/>
      <c r="R89" s="146"/>
      <c r="S89" s="146"/>
      <c r="T89" s="146"/>
      <c r="U89" s="146"/>
      <c r="V89" s="146"/>
      <c r="W89" s="146"/>
      <c r="X89" s="146"/>
    </row>
    <row r="90" spans="1:24" ht="19.8" x14ac:dyDescent="0.3">
      <c r="A90" s="123"/>
      <c r="B90" s="123"/>
      <c r="C90" s="123"/>
      <c r="D90" s="123"/>
      <c r="E90" s="123"/>
      <c r="F90" s="123"/>
      <c r="G90" s="123"/>
      <c r="H90" s="141"/>
      <c r="I90" s="141"/>
      <c r="J90" s="141"/>
      <c r="K90" s="141"/>
      <c r="L90" s="141"/>
      <c r="M90" s="141"/>
      <c r="N90" s="141"/>
      <c r="O90" s="123"/>
      <c r="P90" s="146"/>
      <c r="Q90" s="146"/>
      <c r="R90" s="146"/>
      <c r="S90" s="146"/>
      <c r="T90" s="146"/>
      <c r="U90" s="146"/>
      <c r="V90" s="146"/>
      <c r="W90" s="146"/>
      <c r="X90" s="146"/>
    </row>
    <row r="91" spans="1:24" ht="19.8" x14ac:dyDescent="0.3">
      <c r="A91" s="123"/>
      <c r="B91" s="123"/>
      <c r="C91" s="123"/>
      <c r="D91" s="123"/>
      <c r="E91" s="123"/>
      <c r="F91" s="123"/>
      <c r="G91" s="123"/>
      <c r="H91" s="141"/>
      <c r="I91" s="141"/>
      <c r="J91" s="141"/>
      <c r="K91" s="141"/>
      <c r="L91" s="141"/>
      <c r="M91" s="141"/>
      <c r="N91" s="141"/>
      <c r="O91" s="123"/>
      <c r="P91" s="146"/>
      <c r="Q91" s="146"/>
      <c r="R91" s="146"/>
      <c r="S91" s="146"/>
      <c r="T91" s="146"/>
      <c r="U91" s="146"/>
      <c r="V91" s="146"/>
      <c r="W91" s="146"/>
      <c r="X91" s="146"/>
    </row>
    <row r="92" spans="1:24" ht="19.8" x14ac:dyDescent="0.3">
      <c r="A92" s="123"/>
      <c r="B92" s="123"/>
      <c r="C92" s="123"/>
      <c r="D92" s="123"/>
      <c r="E92" s="123"/>
      <c r="F92" s="123"/>
      <c r="G92" s="123"/>
      <c r="H92" s="141"/>
      <c r="I92" s="141"/>
      <c r="J92" s="141"/>
      <c r="K92" s="141"/>
      <c r="L92" s="141"/>
      <c r="M92" s="141"/>
      <c r="N92" s="141"/>
      <c r="O92" s="123"/>
      <c r="P92" s="146"/>
      <c r="Q92" s="146"/>
      <c r="R92" s="146"/>
      <c r="S92" s="146"/>
      <c r="T92" s="146"/>
      <c r="U92" s="146"/>
      <c r="V92" s="146"/>
      <c r="W92" s="146"/>
      <c r="X92" s="146"/>
    </row>
    <row r="93" spans="1:24" ht="19.8" x14ac:dyDescent="0.3">
      <c r="A93" s="123"/>
      <c r="B93" s="123"/>
      <c r="C93" s="123"/>
      <c r="D93" s="123"/>
      <c r="E93" s="123"/>
      <c r="F93" s="123"/>
      <c r="G93" s="123"/>
      <c r="H93" s="141"/>
      <c r="I93" s="141"/>
      <c r="J93" s="141"/>
      <c r="K93" s="141"/>
      <c r="L93" s="141"/>
      <c r="M93" s="141"/>
      <c r="N93" s="141"/>
      <c r="O93" s="123"/>
      <c r="P93" s="146"/>
      <c r="Q93" s="146"/>
      <c r="R93" s="146"/>
      <c r="S93" s="146"/>
      <c r="T93" s="146"/>
      <c r="U93" s="146"/>
      <c r="V93" s="146"/>
      <c r="W93" s="146"/>
      <c r="X93" s="146"/>
    </row>
    <row r="94" spans="1:24" ht="19.8" x14ac:dyDescent="0.3">
      <c r="A94" s="123"/>
      <c r="B94" s="123"/>
      <c r="C94" s="123"/>
      <c r="D94" s="123"/>
      <c r="E94" s="123"/>
      <c r="F94" s="123"/>
      <c r="G94" s="123"/>
      <c r="H94" s="141"/>
      <c r="I94" s="141"/>
      <c r="J94" s="141"/>
      <c r="K94" s="141"/>
      <c r="L94" s="141"/>
      <c r="M94" s="141"/>
      <c r="N94" s="141"/>
      <c r="O94" s="123"/>
      <c r="P94" s="146"/>
      <c r="Q94" s="146"/>
      <c r="R94" s="146"/>
      <c r="S94" s="146"/>
      <c r="T94" s="146"/>
      <c r="U94" s="146"/>
      <c r="V94" s="146"/>
      <c r="W94" s="146"/>
      <c r="X94" s="146"/>
    </row>
    <row r="95" spans="1:24" ht="19.8" x14ac:dyDescent="0.3">
      <c r="A95" s="123"/>
      <c r="B95" s="123"/>
      <c r="C95" s="123"/>
      <c r="D95" s="123"/>
      <c r="E95" s="123"/>
      <c r="F95" s="123"/>
      <c r="G95" s="123"/>
      <c r="H95" s="141"/>
      <c r="I95" s="141"/>
      <c r="J95" s="141"/>
      <c r="K95" s="141"/>
      <c r="L95" s="141"/>
      <c r="M95" s="141"/>
      <c r="N95" s="141"/>
      <c r="O95" s="123"/>
      <c r="P95" s="146"/>
      <c r="Q95" s="146"/>
      <c r="R95" s="146"/>
      <c r="S95" s="146"/>
      <c r="T95" s="146"/>
      <c r="U95" s="146"/>
      <c r="V95" s="146"/>
      <c r="W95" s="146"/>
      <c r="X95" s="146"/>
    </row>
    <row r="96" spans="1:24" ht="19.8" x14ac:dyDescent="0.3">
      <c r="A96" s="123"/>
      <c r="B96" s="123"/>
      <c r="C96" s="123"/>
      <c r="D96" s="123"/>
      <c r="E96" s="123"/>
      <c r="F96" s="123"/>
      <c r="G96" s="123"/>
      <c r="H96" s="141"/>
      <c r="I96" s="141"/>
      <c r="J96" s="141"/>
      <c r="K96" s="141"/>
      <c r="L96" s="141"/>
      <c r="M96" s="141"/>
      <c r="N96" s="141"/>
      <c r="O96" s="123"/>
      <c r="P96" s="146"/>
      <c r="Q96" s="146"/>
      <c r="R96" s="146"/>
      <c r="S96" s="146"/>
      <c r="T96" s="146"/>
      <c r="U96" s="146"/>
      <c r="V96" s="146"/>
      <c r="W96" s="146"/>
      <c r="X96" s="146"/>
    </row>
    <row r="97" spans="1:24" ht="19.8" x14ac:dyDescent="0.3">
      <c r="A97" s="123"/>
      <c r="B97" s="123"/>
      <c r="C97" s="123"/>
      <c r="D97" s="123"/>
      <c r="E97" s="123"/>
      <c r="F97" s="123"/>
      <c r="G97" s="123"/>
      <c r="H97" s="141"/>
      <c r="I97" s="141"/>
      <c r="J97" s="141"/>
      <c r="K97" s="141"/>
      <c r="L97" s="141"/>
      <c r="M97" s="141"/>
      <c r="N97" s="141"/>
      <c r="O97" s="123"/>
      <c r="P97" s="146"/>
      <c r="Q97" s="146"/>
      <c r="R97" s="146"/>
      <c r="S97" s="146"/>
      <c r="T97" s="146"/>
      <c r="U97" s="146"/>
      <c r="V97" s="146"/>
      <c r="W97" s="146"/>
      <c r="X97" s="146"/>
    </row>
    <row r="98" spans="1:24" ht="19.8" x14ac:dyDescent="0.3">
      <c r="A98" s="123"/>
      <c r="B98" s="123"/>
      <c r="C98" s="123"/>
      <c r="D98" s="123"/>
      <c r="E98" s="123"/>
      <c r="F98" s="123"/>
      <c r="G98" s="123"/>
      <c r="H98" s="141"/>
      <c r="I98" s="141"/>
      <c r="J98" s="141"/>
      <c r="K98" s="141"/>
      <c r="L98" s="141"/>
      <c r="M98" s="141"/>
      <c r="N98" s="141"/>
      <c r="O98" s="123"/>
      <c r="P98" s="146"/>
      <c r="Q98" s="146"/>
      <c r="R98" s="146"/>
      <c r="S98" s="146"/>
      <c r="T98" s="146"/>
      <c r="U98" s="146"/>
      <c r="V98" s="146"/>
      <c r="W98" s="146"/>
      <c r="X98" s="146"/>
    </row>
    <row r="99" spans="1:24" ht="19.8" x14ac:dyDescent="0.3">
      <c r="A99" s="123"/>
      <c r="B99" s="123"/>
      <c r="C99" s="123"/>
      <c r="D99" s="123"/>
      <c r="E99" s="123"/>
      <c r="F99" s="123"/>
      <c r="G99" s="123"/>
      <c r="H99" s="141"/>
      <c r="I99" s="141"/>
      <c r="J99" s="141"/>
      <c r="K99" s="141"/>
      <c r="L99" s="141"/>
      <c r="M99" s="141"/>
      <c r="N99" s="141"/>
      <c r="O99" s="123"/>
      <c r="P99" s="146"/>
      <c r="Q99" s="146"/>
      <c r="R99" s="146"/>
      <c r="S99" s="146"/>
      <c r="T99" s="146"/>
      <c r="U99" s="146"/>
      <c r="V99" s="146"/>
      <c r="W99" s="146"/>
      <c r="X99" s="146"/>
    </row>
    <row r="100" spans="1:24" ht="19.8" x14ac:dyDescent="0.3">
      <c r="A100" s="123"/>
      <c r="B100" s="123"/>
      <c r="C100" s="123"/>
      <c r="D100" s="123"/>
      <c r="E100" s="123"/>
      <c r="F100" s="123"/>
      <c r="G100" s="123"/>
      <c r="H100" s="141"/>
      <c r="I100" s="141"/>
      <c r="J100" s="141"/>
      <c r="K100" s="141"/>
      <c r="L100" s="141"/>
      <c r="M100" s="141"/>
      <c r="N100" s="141"/>
      <c r="O100" s="123"/>
      <c r="P100" s="146"/>
      <c r="Q100" s="146"/>
      <c r="R100" s="146"/>
      <c r="S100" s="146"/>
      <c r="T100" s="146"/>
      <c r="U100" s="146"/>
      <c r="V100" s="146"/>
      <c r="W100" s="146"/>
      <c r="X100" s="146"/>
    </row>
    <row r="101" spans="1:24" ht="19.8" x14ac:dyDescent="0.3">
      <c r="A101" s="123"/>
      <c r="B101" s="123"/>
      <c r="C101" s="123"/>
      <c r="D101" s="123"/>
      <c r="E101" s="123"/>
      <c r="F101" s="123"/>
      <c r="G101" s="123"/>
      <c r="H101" s="141"/>
      <c r="I101" s="141"/>
      <c r="J101" s="141"/>
      <c r="K101" s="141"/>
      <c r="L101" s="141"/>
      <c r="M101" s="141"/>
      <c r="N101" s="141"/>
      <c r="O101" s="123"/>
      <c r="P101" s="146"/>
      <c r="Q101" s="146"/>
      <c r="R101" s="146"/>
      <c r="S101" s="146"/>
      <c r="T101" s="146"/>
      <c r="U101" s="146"/>
      <c r="V101" s="146"/>
      <c r="W101" s="146"/>
      <c r="X101" s="146"/>
    </row>
    <row r="102" spans="1:24" ht="19.8" x14ac:dyDescent="0.3">
      <c r="A102" s="123"/>
      <c r="B102" s="123"/>
      <c r="C102" s="123"/>
      <c r="D102" s="123"/>
      <c r="E102" s="123"/>
      <c r="F102" s="123"/>
      <c r="G102" s="123"/>
      <c r="H102" s="141"/>
      <c r="I102" s="141"/>
      <c r="J102" s="141"/>
      <c r="K102" s="141"/>
      <c r="L102" s="141"/>
      <c r="M102" s="141"/>
      <c r="N102" s="141"/>
      <c r="O102" s="123"/>
      <c r="P102" s="146"/>
      <c r="Q102" s="146"/>
      <c r="R102" s="146"/>
      <c r="S102" s="146"/>
      <c r="T102" s="146"/>
      <c r="U102" s="146"/>
      <c r="V102" s="146"/>
      <c r="W102" s="146"/>
      <c r="X102" s="146"/>
    </row>
    <row r="103" spans="1:24" ht="19.8" x14ac:dyDescent="0.3">
      <c r="A103" s="123"/>
      <c r="B103" s="123"/>
      <c r="C103" s="123"/>
      <c r="D103" s="123"/>
      <c r="E103" s="123"/>
      <c r="F103" s="123"/>
      <c r="G103" s="123"/>
      <c r="H103" s="141"/>
      <c r="I103" s="141"/>
      <c r="J103" s="141"/>
      <c r="K103" s="141"/>
      <c r="L103" s="141"/>
      <c r="M103" s="141"/>
      <c r="N103" s="141"/>
      <c r="O103" s="123"/>
      <c r="P103" s="146"/>
      <c r="Q103" s="146"/>
      <c r="R103" s="146"/>
      <c r="S103" s="146"/>
      <c r="T103" s="146"/>
      <c r="U103" s="146"/>
      <c r="V103" s="146"/>
      <c r="W103" s="146"/>
      <c r="X103" s="146"/>
    </row>
    <row r="104" spans="1:24" ht="19.8" x14ac:dyDescent="0.3">
      <c r="A104" s="123"/>
      <c r="B104" s="123"/>
      <c r="C104" s="123"/>
      <c r="D104" s="123"/>
      <c r="E104" s="123"/>
      <c r="F104" s="123"/>
      <c r="G104" s="123"/>
      <c r="H104" s="141"/>
      <c r="I104" s="141"/>
      <c r="J104" s="141"/>
      <c r="K104" s="141"/>
      <c r="L104" s="141"/>
      <c r="M104" s="141"/>
      <c r="N104" s="141"/>
      <c r="O104" s="123"/>
      <c r="P104" s="146"/>
      <c r="Q104" s="146"/>
      <c r="R104" s="146"/>
      <c r="S104" s="146"/>
      <c r="T104" s="146"/>
      <c r="U104" s="146"/>
      <c r="V104" s="146"/>
      <c r="W104" s="146"/>
      <c r="X104" s="146"/>
    </row>
    <row r="105" spans="1:24" ht="19.8" x14ac:dyDescent="0.3">
      <c r="A105" s="123"/>
      <c r="B105" s="123"/>
      <c r="C105" s="123"/>
      <c r="D105" s="123"/>
      <c r="E105" s="123"/>
      <c r="F105" s="123"/>
      <c r="G105" s="123"/>
      <c r="H105" s="141"/>
      <c r="I105" s="141"/>
      <c r="J105" s="141"/>
      <c r="K105" s="141"/>
      <c r="L105" s="141"/>
      <c r="M105" s="141"/>
      <c r="N105" s="141"/>
      <c r="O105" s="123"/>
      <c r="P105" s="146"/>
      <c r="Q105" s="146"/>
      <c r="R105" s="146"/>
      <c r="S105" s="146"/>
      <c r="T105" s="146"/>
      <c r="U105" s="146"/>
      <c r="V105" s="146"/>
      <c r="W105" s="146"/>
      <c r="X105" s="146"/>
    </row>
    <row r="106" spans="1:24" ht="19.8" x14ac:dyDescent="0.3">
      <c r="A106" s="123"/>
      <c r="B106" s="123"/>
      <c r="C106" s="123"/>
      <c r="D106" s="123"/>
      <c r="E106" s="123"/>
      <c r="F106" s="123"/>
      <c r="G106" s="123"/>
      <c r="H106" s="141"/>
      <c r="I106" s="141"/>
      <c r="J106" s="141"/>
      <c r="K106" s="141"/>
      <c r="L106" s="141"/>
      <c r="M106" s="141"/>
      <c r="N106" s="141"/>
      <c r="O106" s="123"/>
      <c r="P106" s="146"/>
      <c r="Q106" s="146"/>
      <c r="R106" s="146"/>
      <c r="S106" s="146"/>
      <c r="T106" s="146"/>
      <c r="U106" s="146"/>
      <c r="V106" s="146"/>
      <c r="W106" s="146"/>
      <c r="X106" s="146"/>
    </row>
    <row r="107" spans="1:24" ht="19.8" x14ac:dyDescent="0.3">
      <c r="A107" s="123"/>
      <c r="B107" s="123"/>
      <c r="C107" s="123"/>
      <c r="D107" s="123"/>
      <c r="E107" s="123"/>
      <c r="F107" s="123"/>
      <c r="G107" s="123"/>
      <c r="H107" s="141"/>
      <c r="I107" s="141"/>
      <c r="J107" s="141"/>
      <c r="K107" s="141"/>
      <c r="L107" s="141"/>
      <c r="M107" s="141"/>
      <c r="N107" s="141"/>
      <c r="O107" s="123"/>
      <c r="P107" s="146"/>
      <c r="Q107" s="146"/>
      <c r="R107" s="146"/>
      <c r="S107" s="146"/>
      <c r="T107" s="146"/>
      <c r="U107" s="146"/>
      <c r="V107" s="146"/>
      <c r="W107" s="146"/>
      <c r="X107" s="146"/>
    </row>
    <row r="108" spans="1:24" ht="19.8" x14ac:dyDescent="0.3">
      <c r="A108" s="123"/>
      <c r="B108" s="123"/>
      <c r="C108" s="123"/>
      <c r="D108" s="123"/>
      <c r="E108" s="123"/>
      <c r="F108" s="123"/>
      <c r="G108" s="123"/>
      <c r="H108" s="141"/>
      <c r="I108" s="141"/>
      <c r="J108" s="141"/>
      <c r="K108" s="141"/>
      <c r="L108" s="141"/>
      <c r="M108" s="141"/>
      <c r="N108" s="141"/>
      <c r="O108" s="123"/>
      <c r="P108" s="146"/>
      <c r="Q108" s="146"/>
      <c r="R108" s="146"/>
      <c r="S108" s="146"/>
      <c r="T108" s="146"/>
      <c r="U108" s="146"/>
      <c r="V108" s="146"/>
      <c r="W108" s="146"/>
      <c r="X108" s="146"/>
    </row>
    <row r="109" spans="1:24" ht="19.8" x14ac:dyDescent="0.3">
      <c r="A109" s="123"/>
      <c r="B109" s="123"/>
      <c r="C109" s="123"/>
      <c r="D109" s="123"/>
      <c r="E109" s="123"/>
      <c r="F109" s="123"/>
      <c r="G109" s="123"/>
      <c r="H109" s="141"/>
      <c r="I109" s="141"/>
      <c r="J109" s="141"/>
      <c r="K109" s="141"/>
      <c r="L109" s="141"/>
      <c r="M109" s="141"/>
      <c r="N109" s="141"/>
      <c r="O109" s="123"/>
      <c r="P109" s="146"/>
      <c r="Q109" s="146"/>
      <c r="R109" s="146"/>
      <c r="S109" s="146"/>
      <c r="T109" s="146"/>
      <c r="U109" s="146"/>
      <c r="V109" s="146"/>
      <c r="W109" s="146"/>
      <c r="X109" s="146"/>
    </row>
    <row r="110" spans="1:24" ht="19.8" x14ac:dyDescent="0.3">
      <c r="A110" s="123"/>
      <c r="B110" s="123"/>
      <c r="C110" s="123"/>
      <c r="D110" s="123"/>
      <c r="E110" s="123"/>
      <c r="F110" s="123"/>
      <c r="G110" s="123"/>
      <c r="H110" s="141"/>
      <c r="I110" s="141"/>
      <c r="J110" s="141"/>
      <c r="K110" s="141"/>
      <c r="L110" s="141"/>
      <c r="M110" s="141"/>
      <c r="N110" s="141"/>
      <c r="O110" s="123"/>
      <c r="P110" s="146"/>
      <c r="Q110" s="146"/>
      <c r="R110" s="146"/>
      <c r="S110" s="146"/>
      <c r="T110" s="146"/>
      <c r="U110" s="146"/>
      <c r="V110" s="146"/>
      <c r="W110" s="146"/>
      <c r="X110" s="146"/>
    </row>
    <row r="111" spans="1:24" ht="19.8" x14ac:dyDescent="0.3">
      <c r="A111" s="123"/>
      <c r="B111" s="123"/>
      <c r="C111" s="123"/>
      <c r="D111" s="123"/>
      <c r="E111" s="123"/>
      <c r="F111" s="123"/>
      <c r="G111" s="123"/>
      <c r="H111" s="141"/>
      <c r="I111" s="141"/>
      <c r="J111" s="141"/>
      <c r="K111" s="141"/>
      <c r="L111" s="141"/>
      <c r="M111" s="141"/>
      <c r="N111" s="141"/>
      <c r="O111" s="141"/>
      <c r="P111" s="146"/>
      <c r="Q111" s="146"/>
      <c r="R111" s="146"/>
      <c r="S111" s="146"/>
      <c r="T111" s="146"/>
      <c r="U111" s="146"/>
      <c r="V111" s="146"/>
      <c r="W111" s="146"/>
      <c r="X111" s="146"/>
    </row>
    <row r="112" spans="1:24" ht="19.8" x14ac:dyDescent="0.3">
      <c r="A112" s="123"/>
      <c r="B112" s="123"/>
      <c r="C112" s="123"/>
      <c r="D112" s="123"/>
      <c r="E112" s="123"/>
      <c r="F112" s="123"/>
      <c r="G112" s="123"/>
      <c r="H112" s="141"/>
      <c r="I112" s="141"/>
      <c r="J112" s="141"/>
      <c r="K112" s="141"/>
      <c r="L112" s="141"/>
      <c r="M112" s="141"/>
      <c r="N112" s="141"/>
      <c r="O112" s="123"/>
      <c r="P112" s="146"/>
      <c r="Q112" s="146"/>
      <c r="R112" s="146"/>
      <c r="S112" s="146"/>
      <c r="T112" s="146"/>
      <c r="U112" s="146"/>
      <c r="V112" s="146"/>
      <c r="W112" s="146"/>
      <c r="X112" s="146"/>
    </row>
    <row r="113" spans="1:24" ht="19.8" x14ac:dyDescent="0.3">
      <c r="A113" s="123"/>
      <c r="B113" s="123"/>
      <c r="C113" s="123"/>
      <c r="D113" s="123"/>
      <c r="E113" s="123"/>
      <c r="F113" s="123"/>
      <c r="G113" s="123"/>
      <c r="H113" s="141"/>
      <c r="I113" s="141"/>
      <c r="J113" s="141"/>
      <c r="K113" s="141"/>
      <c r="L113" s="141"/>
      <c r="M113" s="141"/>
      <c r="N113" s="141"/>
      <c r="O113" s="123"/>
      <c r="P113" s="146"/>
      <c r="Q113" s="146"/>
      <c r="R113" s="146"/>
      <c r="S113" s="146"/>
      <c r="T113" s="146"/>
      <c r="U113" s="146"/>
      <c r="V113" s="146"/>
      <c r="W113" s="146"/>
      <c r="X113" s="146"/>
    </row>
    <row r="114" spans="1:24" ht="19.8" x14ac:dyDescent="0.3">
      <c r="A114" s="123"/>
      <c r="B114" s="123"/>
      <c r="C114" s="123"/>
      <c r="D114" s="123"/>
      <c r="E114" s="123"/>
      <c r="F114" s="123"/>
      <c r="G114" s="123"/>
      <c r="H114" s="141"/>
      <c r="I114" s="141"/>
      <c r="J114" s="141"/>
      <c r="K114" s="141"/>
      <c r="L114" s="141"/>
      <c r="M114" s="141"/>
      <c r="N114" s="141"/>
      <c r="O114" s="123"/>
      <c r="P114" s="146"/>
      <c r="Q114" s="146"/>
      <c r="R114" s="146"/>
      <c r="S114" s="146"/>
      <c r="T114" s="146"/>
      <c r="U114" s="146"/>
      <c r="V114" s="146"/>
      <c r="W114" s="146"/>
      <c r="X114" s="146"/>
    </row>
    <row r="115" spans="1:24" ht="19.8" x14ac:dyDescent="0.3">
      <c r="A115" s="123"/>
      <c r="B115" s="123"/>
      <c r="C115" s="123"/>
      <c r="D115" s="123"/>
      <c r="E115" s="123"/>
      <c r="F115" s="123"/>
      <c r="G115" s="123"/>
      <c r="H115" s="141"/>
      <c r="I115" s="141"/>
      <c r="J115" s="141"/>
      <c r="K115" s="141"/>
      <c r="L115" s="141"/>
      <c r="M115" s="141"/>
      <c r="N115" s="141"/>
      <c r="O115" s="123"/>
      <c r="P115" s="146"/>
      <c r="Q115" s="146"/>
      <c r="R115" s="146"/>
      <c r="S115" s="146"/>
      <c r="T115" s="146"/>
      <c r="U115" s="146"/>
      <c r="V115" s="146"/>
      <c r="W115" s="146"/>
      <c r="X115" s="146"/>
    </row>
    <row r="116" spans="1:24" ht="19.8" x14ac:dyDescent="0.3">
      <c r="A116" s="123"/>
      <c r="B116" s="123"/>
      <c r="C116" s="123"/>
      <c r="D116" s="123"/>
      <c r="E116" s="123"/>
      <c r="F116" s="123"/>
      <c r="G116" s="123"/>
      <c r="H116" s="141"/>
      <c r="I116" s="141"/>
      <c r="J116" s="141"/>
      <c r="K116" s="141"/>
      <c r="L116" s="141"/>
      <c r="M116" s="141"/>
      <c r="N116" s="141"/>
      <c r="O116" s="123"/>
      <c r="P116" s="146"/>
      <c r="Q116" s="146"/>
      <c r="R116" s="146"/>
      <c r="S116" s="146"/>
      <c r="T116" s="146"/>
      <c r="U116" s="146"/>
      <c r="V116" s="146"/>
      <c r="W116" s="146"/>
      <c r="X116" s="146"/>
    </row>
    <row r="117" spans="1:24" ht="19.8" x14ac:dyDescent="0.3">
      <c r="A117" s="123"/>
      <c r="B117" s="123"/>
      <c r="C117" s="123"/>
      <c r="D117" s="123"/>
      <c r="E117" s="123"/>
      <c r="F117" s="123"/>
      <c r="G117" s="123"/>
      <c r="H117" s="141"/>
      <c r="I117" s="141"/>
      <c r="J117" s="141"/>
      <c r="K117" s="141"/>
      <c r="L117" s="141"/>
      <c r="M117" s="141"/>
      <c r="N117" s="141"/>
      <c r="O117" s="123"/>
      <c r="P117" s="146"/>
      <c r="Q117" s="146"/>
      <c r="R117" s="146"/>
      <c r="S117" s="146"/>
      <c r="T117" s="146"/>
      <c r="U117" s="146"/>
      <c r="V117" s="146"/>
      <c r="W117" s="146"/>
      <c r="X117" s="146"/>
    </row>
    <row r="118" spans="1:24" ht="19.8" x14ac:dyDescent="0.3">
      <c r="A118" s="123"/>
      <c r="B118" s="123"/>
      <c r="C118" s="123"/>
      <c r="D118" s="123"/>
      <c r="E118" s="123"/>
      <c r="F118" s="123"/>
      <c r="G118" s="123"/>
      <c r="H118" s="141"/>
      <c r="I118" s="141"/>
      <c r="J118" s="141"/>
      <c r="K118" s="141"/>
      <c r="L118" s="141"/>
      <c r="M118" s="141"/>
      <c r="N118" s="141"/>
      <c r="O118" s="123"/>
      <c r="P118" s="146"/>
      <c r="Q118" s="146"/>
      <c r="R118" s="146"/>
      <c r="S118" s="146"/>
      <c r="T118" s="146"/>
      <c r="U118" s="146"/>
      <c r="V118" s="146"/>
      <c r="W118" s="146"/>
      <c r="X118" s="146"/>
    </row>
    <row r="119" spans="1:24" ht="19.8" x14ac:dyDescent="0.3">
      <c r="A119" s="123"/>
      <c r="B119" s="123"/>
      <c r="C119" s="123"/>
      <c r="D119" s="123"/>
      <c r="E119" s="123"/>
      <c r="F119" s="123"/>
      <c r="G119" s="123"/>
      <c r="H119" s="141"/>
      <c r="I119" s="141"/>
      <c r="J119" s="141"/>
      <c r="K119" s="141"/>
      <c r="L119" s="141"/>
      <c r="M119" s="141"/>
      <c r="N119" s="141"/>
      <c r="O119" s="123"/>
      <c r="P119" s="146"/>
      <c r="Q119" s="146"/>
      <c r="R119" s="146"/>
      <c r="S119" s="146"/>
      <c r="T119" s="146"/>
      <c r="U119" s="146"/>
      <c r="V119" s="146"/>
      <c r="W119" s="146"/>
      <c r="X119" s="146"/>
    </row>
    <row r="120" spans="1:24" ht="19.8" x14ac:dyDescent="0.3">
      <c r="A120" s="123"/>
      <c r="B120" s="123"/>
      <c r="C120" s="123"/>
      <c r="D120" s="123"/>
      <c r="E120" s="123"/>
      <c r="F120" s="123"/>
      <c r="G120" s="123"/>
      <c r="H120" s="141"/>
      <c r="I120" s="141"/>
      <c r="J120" s="141"/>
      <c r="K120" s="141"/>
      <c r="L120" s="141"/>
      <c r="M120" s="141"/>
      <c r="N120" s="141"/>
      <c r="O120" s="123"/>
      <c r="P120" s="146"/>
      <c r="Q120" s="146"/>
      <c r="R120" s="146"/>
      <c r="S120" s="146"/>
      <c r="T120" s="146"/>
      <c r="U120" s="146"/>
      <c r="V120" s="146"/>
      <c r="W120" s="146"/>
      <c r="X120" s="146"/>
    </row>
    <row r="121" spans="1:24" ht="19.8" x14ac:dyDescent="0.3">
      <c r="A121" s="123"/>
      <c r="B121" s="123"/>
      <c r="C121" s="123"/>
      <c r="D121" s="123"/>
      <c r="E121" s="123"/>
      <c r="F121" s="123"/>
      <c r="G121" s="123"/>
      <c r="H121" s="141"/>
      <c r="I121" s="141"/>
      <c r="J121" s="141"/>
      <c r="K121" s="141"/>
      <c r="L121" s="141"/>
      <c r="M121" s="141"/>
      <c r="N121" s="141"/>
      <c r="O121" s="123"/>
      <c r="P121" s="146"/>
      <c r="Q121" s="146"/>
      <c r="R121" s="146"/>
      <c r="S121" s="146"/>
      <c r="T121" s="146"/>
      <c r="U121" s="146"/>
      <c r="V121" s="146"/>
      <c r="W121" s="146"/>
      <c r="X121" s="146"/>
    </row>
    <row r="122" spans="1:24" ht="19.8" x14ac:dyDescent="0.3">
      <c r="A122" s="123"/>
      <c r="B122" s="123"/>
      <c r="C122" s="123"/>
      <c r="D122" s="123"/>
      <c r="E122" s="123"/>
      <c r="F122" s="123"/>
      <c r="G122" s="123"/>
      <c r="H122" s="141"/>
      <c r="I122" s="141"/>
      <c r="J122" s="141"/>
      <c r="K122" s="141"/>
      <c r="L122" s="141"/>
      <c r="M122" s="141"/>
      <c r="N122" s="141"/>
      <c r="O122" s="123"/>
      <c r="P122" s="146"/>
      <c r="Q122" s="146"/>
      <c r="R122" s="146"/>
      <c r="S122" s="146"/>
      <c r="T122" s="146"/>
      <c r="U122" s="146"/>
      <c r="V122" s="146"/>
      <c r="W122" s="146"/>
      <c r="X122" s="146"/>
    </row>
    <row r="123" spans="1:24" ht="19.8" x14ac:dyDescent="0.3">
      <c r="A123" s="123"/>
      <c r="B123" s="123"/>
      <c r="C123" s="123"/>
      <c r="D123" s="123"/>
      <c r="E123" s="123"/>
      <c r="F123" s="123"/>
      <c r="G123" s="123"/>
      <c r="H123" s="141"/>
      <c r="I123" s="141"/>
      <c r="J123" s="141"/>
      <c r="K123" s="141"/>
      <c r="L123" s="141"/>
      <c r="M123" s="141"/>
      <c r="N123" s="141"/>
      <c r="O123" s="123"/>
      <c r="P123" s="146"/>
      <c r="Q123" s="146"/>
      <c r="R123" s="146"/>
      <c r="S123" s="146"/>
      <c r="T123" s="146"/>
      <c r="U123" s="146"/>
      <c r="V123" s="146"/>
      <c r="W123" s="146"/>
      <c r="X123" s="146"/>
    </row>
    <row r="124" spans="1:24" ht="19.8" x14ac:dyDescent="0.3">
      <c r="A124" s="123"/>
      <c r="B124" s="123"/>
      <c r="C124" s="123"/>
      <c r="D124" s="123"/>
      <c r="E124" s="123"/>
      <c r="F124" s="123"/>
      <c r="G124" s="123"/>
      <c r="H124" s="141"/>
      <c r="I124" s="141"/>
      <c r="J124" s="141"/>
      <c r="K124" s="141"/>
      <c r="L124" s="141"/>
      <c r="M124" s="141"/>
      <c r="N124" s="141"/>
      <c r="O124" s="123"/>
      <c r="P124" s="146"/>
      <c r="Q124" s="146"/>
      <c r="R124" s="146"/>
      <c r="S124" s="146"/>
      <c r="T124" s="146"/>
      <c r="U124" s="146"/>
      <c r="V124" s="146"/>
      <c r="W124" s="146"/>
      <c r="X124" s="146"/>
    </row>
    <row r="125" spans="1:24" ht="19.8" x14ac:dyDescent="0.3">
      <c r="A125" s="123"/>
      <c r="B125" s="123"/>
      <c r="C125" s="123"/>
      <c r="D125" s="123"/>
      <c r="E125" s="123"/>
      <c r="F125" s="123"/>
      <c r="G125" s="123"/>
      <c r="H125" s="141"/>
      <c r="I125" s="141"/>
      <c r="J125" s="141"/>
      <c r="K125" s="141"/>
      <c r="L125" s="141"/>
      <c r="M125" s="141"/>
      <c r="N125" s="141"/>
      <c r="O125" s="123"/>
      <c r="P125" s="146"/>
      <c r="Q125" s="146"/>
      <c r="R125" s="146"/>
      <c r="S125" s="146"/>
      <c r="T125" s="146"/>
      <c r="U125" s="146"/>
      <c r="V125" s="146"/>
      <c r="W125" s="146"/>
      <c r="X125" s="146"/>
    </row>
    <row r="126" spans="1:24" ht="19.8" x14ac:dyDescent="0.3">
      <c r="A126" s="123"/>
      <c r="B126" s="123"/>
      <c r="C126" s="123"/>
      <c r="D126" s="123"/>
      <c r="E126" s="123"/>
      <c r="F126" s="123"/>
      <c r="G126" s="123"/>
      <c r="H126" s="141"/>
      <c r="I126" s="141"/>
      <c r="J126" s="141"/>
      <c r="K126" s="141"/>
      <c r="L126" s="141"/>
      <c r="M126" s="141"/>
      <c r="N126" s="141"/>
      <c r="O126" s="123"/>
      <c r="P126" s="146"/>
      <c r="Q126" s="146"/>
      <c r="R126" s="146"/>
      <c r="S126" s="146"/>
      <c r="T126" s="146"/>
      <c r="U126" s="146"/>
      <c r="V126" s="146"/>
      <c r="W126" s="146"/>
      <c r="X126" s="146"/>
    </row>
    <row r="127" spans="1:24" ht="19.8" x14ac:dyDescent="0.3">
      <c r="A127" s="123"/>
      <c r="B127" s="123"/>
      <c r="C127" s="123"/>
      <c r="D127" s="123"/>
      <c r="E127" s="123"/>
      <c r="F127" s="123"/>
      <c r="G127" s="123"/>
      <c r="H127" s="141"/>
      <c r="I127" s="141"/>
      <c r="J127" s="141"/>
      <c r="K127" s="141"/>
      <c r="L127" s="141"/>
      <c r="M127" s="141"/>
      <c r="N127" s="141"/>
      <c r="O127" s="123"/>
      <c r="P127" s="146"/>
      <c r="Q127" s="146"/>
      <c r="R127" s="146"/>
      <c r="S127" s="146"/>
      <c r="T127" s="146"/>
      <c r="U127" s="146"/>
      <c r="V127" s="146"/>
      <c r="W127" s="146"/>
      <c r="X127" s="146"/>
    </row>
    <row r="128" spans="1:24" ht="19.8" x14ac:dyDescent="0.3">
      <c r="A128" s="123"/>
      <c r="B128" s="123"/>
      <c r="C128" s="123"/>
      <c r="D128" s="123"/>
      <c r="E128" s="123"/>
      <c r="F128" s="123"/>
      <c r="G128" s="123"/>
      <c r="H128" s="141"/>
      <c r="I128" s="141"/>
      <c r="J128" s="141"/>
      <c r="K128" s="141"/>
      <c r="L128" s="141"/>
      <c r="M128" s="141"/>
      <c r="N128" s="141"/>
      <c r="O128" s="123"/>
      <c r="P128" s="146"/>
      <c r="Q128" s="146"/>
      <c r="R128" s="146"/>
      <c r="S128" s="146"/>
      <c r="T128" s="146"/>
      <c r="U128" s="146"/>
      <c r="V128" s="146"/>
      <c r="W128" s="146"/>
      <c r="X128" s="146"/>
    </row>
    <row r="129" spans="1:24" ht="19.8" x14ac:dyDescent="0.3">
      <c r="A129" s="123"/>
      <c r="B129" s="123"/>
      <c r="C129" s="123"/>
      <c r="D129" s="123"/>
      <c r="E129" s="123"/>
      <c r="F129" s="123"/>
      <c r="G129" s="123"/>
      <c r="H129" s="141"/>
      <c r="I129" s="141"/>
      <c r="J129" s="141"/>
      <c r="K129" s="141"/>
      <c r="L129" s="141"/>
      <c r="M129" s="141"/>
      <c r="N129" s="141"/>
      <c r="O129" s="123"/>
      <c r="P129" s="146"/>
      <c r="Q129" s="146"/>
      <c r="R129" s="146"/>
      <c r="S129" s="146"/>
      <c r="T129" s="146"/>
      <c r="U129" s="146"/>
      <c r="V129" s="146"/>
      <c r="W129" s="146"/>
      <c r="X129" s="146"/>
    </row>
    <row r="130" spans="1:24" ht="19.8" x14ac:dyDescent="0.3">
      <c r="A130" s="123"/>
      <c r="B130" s="123"/>
      <c r="C130" s="123"/>
      <c r="D130" s="123"/>
      <c r="E130" s="123"/>
      <c r="F130" s="123"/>
      <c r="G130" s="123"/>
      <c r="H130" s="141"/>
      <c r="I130" s="141"/>
      <c r="J130" s="141"/>
      <c r="K130" s="141"/>
      <c r="L130" s="141"/>
      <c r="M130" s="141"/>
      <c r="N130" s="141"/>
      <c r="O130" s="123"/>
      <c r="P130" s="146"/>
      <c r="Q130" s="146"/>
      <c r="R130" s="146"/>
      <c r="S130" s="146"/>
      <c r="T130" s="146"/>
      <c r="U130" s="146"/>
      <c r="V130" s="146"/>
      <c r="W130" s="146"/>
      <c r="X130" s="146"/>
    </row>
    <row r="131" spans="1:24" ht="19.8" x14ac:dyDescent="0.3">
      <c r="A131" s="123"/>
      <c r="B131" s="123"/>
      <c r="C131" s="123"/>
      <c r="D131" s="123"/>
      <c r="E131" s="123"/>
      <c r="F131" s="123"/>
      <c r="G131" s="123"/>
      <c r="H131" s="141"/>
      <c r="I131" s="141"/>
      <c r="J131" s="141"/>
      <c r="K131" s="141"/>
      <c r="L131" s="141"/>
      <c r="M131" s="141"/>
      <c r="N131" s="141"/>
      <c r="O131" s="123"/>
      <c r="P131" s="146"/>
      <c r="Q131" s="146"/>
      <c r="R131" s="146"/>
      <c r="S131" s="146"/>
      <c r="T131" s="146"/>
      <c r="U131" s="146"/>
      <c r="V131" s="146"/>
      <c r="W131" s="146"/>
      <c r="X131" s="146"/>
    </row>
    <row r="132" spans="1:24" ht="19.8" x14ac:dyDescent="0.3">
      <c r="A132" s="123"/>
      <c r="B132" s="123"/>
      <c r="C132" s="123"/>
      <c r="D132" s="123"/>
      <c r="E132" s="123"/>
      <c r="F132" s="123"/>
      <c r="G132" s="123"/>
      <c r="H132" s="141"/>
      <c r="I132" s="141"/>
      <c r="J132" s="141"/>
      <c r="K132" s="141"/>
      <c r="L132" s="141"/>
      <c r="M132" s="141"/>
      <c r="N132" s="141"/>
      <c r="O132" s="123"/>
      <c r="P132" s="146"/>
      <c r="Q132" s="146"/>
      <c r="R132" s="146"/>
      <c r="S132" s="146"/>
      <c r="T132" s="146"/>
      <c r="U132" s="146"/>
      <c r="V132" s="146"/>
      <c r="W132" s="146"/>
      <c r="X132" s="146"/>
    </row>
    <row r="133" spans="1:24" ht="19.8" x14ac:dyDescent="0.3">
      <c r="A133" s="123"/>
      <c r="B133" s="123"/>
      <c r="C133" s="123"/>
      <c r="D133" s="123"/>
      <c r="E133" s="123"/>
      <c r="F133" s="123"/>
      <c r="G133" s="123"/>
      <c r="H133" s="141"/>
      <c r="I133" s="141"/>
      <c r="J133" s="141"/>
      <c r="K133" s="141"/>
      <c r="L133" s="141"/>
      <c r="M133" s="141"/>
      <c r="N133" s="141"/>
      <c r="O133" s="123"/>
      <c r="P133" s="146"/>
      <c r="Q133" s="146"/>
      <c r="R133" s="146"/>
      <c r="S133" s="146"/>
      <c r="T133" s="146"/>
      <c r="U133" s="146"/>
      <c r="V133" s="146"/>
      <c r="W133" s="146"/>
      <c r="X133" s="146"/>
    </row>
    <row r="134" spans="1:24" ht="19.8" x14ac:dyDescent="0.3">
      <c r="A134" s="123"/>
      <c r="B134" s="123"/>
      <c r="C134" s="123"/>
      <c r="D134" s="123"/>
      <c r="E134" s="123"/>
      <c r="F134" s="123"/>
      <c r="G134" s="123"/>
      <c r="H134" s="141"/>
      <c r="I134" s="141"/>
      <c r="J134" s="141"/>
      <c r="K134" s="141"/>
      <c r="L134" s="141"/>
      <c r="M134" s="141"/>
      <c r="N134" s="141"/>
      <c r="O134" s="123"/>
      <c r="P134" s="146"/>
      <c r="Q134" s="146"/>
      <c r="R134" s="146"/>
      <c r="S134" s="146"/>
      <c r="T134" s="146"/>
      <c r="U134" s="146"/>
      <c r="V134" s="146"/>
      <c r="W134" s="146"/>
      <c r="X134" s="146"/>
    </row>
    <row r="135" spans="1:24" ht="19.8" x14ac:dyDescent="0.3">
      <c r="A135" s="123"/>
      <c r="B135" s="123"/>
      <c r="C135" s="123"/>
      <c r="D135" s="123"/>
      <c r="E135" s="123"/>
      <c r="F135" s="123"/>
      <c r="G135" s="123"/>
      <c r="H135" s="141"/>
      <c r="I135" s="141"/>
      <c r="J135" s="141"/>
      <c r="K135" s="141"/>
      <c r="L135" s="141"/>
      <c r="M135" s="141"/>
      <c r="N135" s="141"/>
      <c r="O135" s="123"/>
      <c r="P135" s="146"/>
      <c r="Q135" s="146"/>
      <c r="R135" s="146"/>
      <c r="S135" s="146"/>
      <c r="T135" s="146"/>
      <c r="U135" s="146"/>
      <c r="V135" s="146"/>
      <c r="W135" s="146"/>
      <c r="X135" s="146"/>
    </row>
    <row r="136" spans="1:24" ht="19.8" x14ac:dyDescent="0.3">
      <c r="A136" s="123"/>
      <c r="B136" s="123"/>
      <c r="C136" s="123"/>
      <c r="D136" s="123"/>
      <c r="E136" s="123"/>
      <c r="F136" s="123"/>
      <c r="G136" s="123"/>
      <c r="H136" s="141"/>
      <c r="I136" s="141"/>
      <c r="J136" s="141"/>
      <c r="K136" s="141"/>
      <c r="L136" s="141"/>
      <c r="M136" s="141"/>
      <c r="N136" s="141"/>
      <c r="O136" s="123"/>
      <c r="P136" s="146"/>
      <c r="Q136" s="146"/>
      <c r="R136" s="146"/>
      <c r="S136" s="146"/>
      <c r="T136" s="146"/>
      <c r="U136" s="146"/>
      <c r="V136" s="146"/>
      <c r="W136" s="146"/>
      <c r="X136" s="146"/>
    </row>
    <row r="137" spans="1:24" ht="19.8" x14ac:dyDescent="0.3">
      <c r="A137" s="123"/>
      <c r="B137" s="123"/>
      <c r="C137" s="123"/>
      <c r="D137" s="123"/>
      <c r="E137" s="123"/>
      <c r="F137" s="123"/>
      <c r="G137" s="123"/>
      <c r="H137" s="141"/>
      <c r="I137" s="141"/>
      <c r="J137" s="141"/>
      <c r="K137" s="141"/>
      <c r="L137" s="141"/>
      <c r="M137" s="141"/>
      <c r="N137" s="141"/>
      <c r="O137" s="123"/>
      <c r="P137" s="146"/>
      <c r="Q137" s="146"/>
      <c r="R137" s="146"/>
      <c r="S137" s="146"/>
      <c r="T137" s="146"/>
      <c r="U137" s="146"/>
      <c r="V137" s="146"/>
      <c r="W137" s="146"/>
      <c r="X137" s="146"/>
    </row>
    <row r="138" spans="1:24" ht="19.8" x14ac:dyDescent="0.3">
      <c r="A138" s="123"/>
      <c r="B138" s="123"/>
      <c r="C138" s="123"/>
      <c r="D138" s="123"/>
      <c r="E138" s="123"/>
      <c r="F138" s="123"/>
      <c r="G138" s="123"/>
      <c r="H138" s="141"/>
      <c r="I138" s="141"/>
      <c r="J138" s="141"/>
      <c r="K138" s="141"/>
      <c r="L138" s="141"/>
      <c r="M138" s="141"/>
      <c r="N138" s="141"/>
      <c r="O138" s="123"/>
      <c r="P138" s="146"/>
      <c r="Q138" s="146"/>
      <c r="R138" s="146"/>
      <c r="S138" s="146"/>
      <c r="T138" s="146"/>
      <c r="U138" s="146"/>
      <c r="V138" s="146"/>
      <c r="W138" s="146"/>
      <c r="X138" s="146"/>
    </row>
    <row r="139" spans="1:24" ht="19.8" x14ac:dyDescent="0.3">
      <c r="A139" s="123"/>
      <c r="B139" s="123"/>
      <c r="C139" s="123"/>
      <c r="D139" s="123"/>
      <c r="E139" s="123"/>
      <c r="F139" s="123"/>
      <c r="G139" s="123"/>
      <c r="H139" s="141"/>
      <c r="I139" s="141"/>
      <c r="J139" s="141"/>
      <c r="K139" s="141"/>
      <c r="L139" s="141"/>
      <c r="M139" s="141"/>
      <c r="N139" s="141"/>
      <c r="O139" s="123"/>
      <c r="P139" s="146"/>
      <c r="Q139" s="146"/>
      <c r="R139" s="146"/>
      <c r="S139" s="146"/>
      <c r="T139" s="146"/>
      <c r="U139" s="146"/>
      <c r="V139" s="146"/>
      <c r="W139" s="146"/>
      <c r="X139" s="146"/>
    </row>
    <row r="140" spans="1:24" ht="19.8" x14ac:dyDescent="0.3">
      <c r="A140" s="123"/>
      <c r="B140" s="123"/>
      <c r="C140" s="123"/>
      <c r="D140" s="123"/>
      <c r="E140" s="123"/>
      <c r="F140" s="123"/>
      <c r="G140" s="123"/>
      <c r="H140" s="141"/>
      <c r="I140" s="141"/>
      <c r="J140" s="141"/>
      <c r="K140" s="141"/>
      <c r="L140" s="141"/>
      <c r="M140" s="141"/>
      <c r="N140" s="141"/>
      <c r="O140" s="123"/>
      <c r="P140" s="146"/>
      <c r="Q140" s="146"/>
      <c r="R140" s="146"/>
      <c r="S140" s="146"/>
      <c r="T140" s="146"/>
      <c r="U140" s="146"/>
      <c r="V140" s="146"/>
      <c r="W140" s="146"/>
      <c r="X140" s="146"/>
    </row>
    <row r="141" spans="1:24" ht="19.8" x14ac:dyDescent="0.3">
      <c r="A141" s="123"/>
      <c r="B141" s="123"/>
      <c r="C141" s="123"/>
      <c r="D141" s="123"/>
      <c r="E141" s="123"/>
      <c r="F141" s="123"/>
      <c r="G141" s="123"/>
      <c r="H141" s="141"/>
      <c r="I141" s="141"/>
      <c r="J141" s="141"/>
      <c r="K141" s="141"/>
      <c r="L141" s="141"/>
      <c r="M141" s="141"/>
      <c r="N141" s="141"/>
      <c r="O141" s="123"/>
      <c r="P141" s="146"/>
      <c r="Q141" s="146"/>
      <c r="R141" s="146"/>
      <c r="S141" s="146"/>
      <c r="T141" s="146"/>
      <c r="U141" s="146"/>
      <c r="V141" s="146"/>
      <c r="W141" s="146"/>
      <c r="X141" s="146"/>
    </row>
    <row r="142" spans="1:24" ht="19.8" x14ac:dyDescent="0.3">
      <c r="A142" s="123"/>
      <c r="B142" s="123"/>
      <c r="C142" s="123"/>
      <c r="D142" s="123"/>
      <c r="E142" s="123"/>
      <c r="F142" s="123"/>
      <c r="G142" s="123"/>
      <c r="H142" s="141"/>
      <c r="I142" s="141"/>
      <c r="J142" s="141"/>
      <c r="K142" s="141"/>
      <c r="L142" s="141"/>
      <c r="M142" s="141"/>
      <c r="N142" s="141"/>
      <c r="O142" s="123"/>
      <c r="P142" s="146"/>
      <c r="Q142" s="146"/>
      <c r="R142" s="146"/>
      <c r="S142" s="146"/>
      <c r="T142" s="146"/>
      <c r="U142" s="146"/>
      <c r="V142" s="146"/>
      <c r="W142" s="146"/>
      <c r="X142" s="146"/>
    </row>
    <row r="143" spans="1:24" ht="19.8" x14ac:dyDescent="0.3">
      <c r="A143" s="123"/>
      <c r="B143" s="123"/>
      <c r="C143" s="123"/>
      <c r="D143" s="123"/>
      <c r="E143" s="123"/>
      <c r="F143" s="123"/>
      <c r="G143" s="123"/>
      <c r="H143" s="141"/>
      <c r="I143" s="141"/>
      <c r="J143" s="141"/>
      <c r="K143" s="141"/>
      <c r="L143" s="141"/>
      <c r="M143" s="141"/>
      <c r="N143" s="141"/>
      <c r="O143" s="123"/>
      <c r="P143" s="146"/>
      <c r="Q143" s="146"/>
      <c r="R143" s="146"/>
      <c r="S143" s="146"/>
      <c r="T143" s="146"/>
      <c r="U143" s="146"/>
      <c r="V143" s="146"/>
      <c r="W143" s="146"/>
      <c r="X143" s="146"/>
    </row>
    <row r="144" spans="1:24" ht="19.8" x14ac:dyDescent="0.3">
      <c r="A144" s="123"/>
      <c r="B144" s="123"/>
      <c r="C144" s="123"/>
      <c r="D144" s="123"/>
      <c r="E144" s="123"/>
      <c r="F144" s="123"/>
      <c r="G144" s="123"/>
      <c r="H144" s="141"/>
      <c r="I144" s="141"/>
      <c r="J144" s="141"/>
      <c r="K144" s="141"/>
      <c r="L144" s="141"/>
      <c r="M144" s="141"/>
      <c r="N144" s="141"/>
      <c r="O144" s="123"/>
      <c r="P144" s="146"/>
      <c r="Q144" s="146"/>
      <c r="R144" s="146"/>
      <c r="S144" s="146"/>
      <c r="T144" s="146"/>
      <c r="U144" s="146"/>
      <c r="V144" s="146"/>
      <c r="W144" s="146"/>
      <c r="X144" s="146"/>
    </row>
    <row r="145" spans="1:24" ht="19.8" x14ac:dyDescent="0.3">
      <c r="A145" s="123"/>
      <c r="B145" s="123"/>
      <c r="C145" s="123"/>
      <c r="D145" s="123"/>
      <c r="E145" s="123"/>
      <c r="F145" s="123"/>
      <c r="G145" s="123"/>
      <c r="H145" s="141"/>
      <c r="I145" s="141"/>
      <c r="J145" s="141"/>
      <c r="K145" s="141"/>
      <c r="L145" s="141"/>
      <c r="M145" s="141"/>
      <c r="N145" s="141"/>
      <c r="O145" s="123"/>
      <c r="P145" s="146"/>
      <c r="Q145" s="146"/>
      <c r="R145" s="146"/>
      <c r="S145" s="146"/>
      <c r="T145" s="146"/>
      <c r="U145" s="146"/>
      <c r="V145" s="146"/>
      <c r="W145" s="146"/>
      <c r="X145" s="146"/>
    </row>
    <row r="146" spans="1:24" ht="19.8" x14ac:dyDescent="0.3">
      <c r="A146" s="123"/>
      <c r="B146" s="123"/>
      <c r="C146" s="123"/>
      <c r="D146" s="123"/>
      <c r="E146" s="123"/>
      <c r="F146" s="123"/>
      <c r="G146" s="123"/>
      <c r="H146" s="141"/>
      <c r="I146" s="141"/>
      <c r="J146" s="141"/>
      <c r="K146" s="141"/>
      <c r="L146" s="141"/>
      <c r="M146" s="141"/>
      <c r="N146" s="141"/>
      <c r="O146" s="123"/>
      <c r="P146" s="146"/>
      <c r="Q146" s="146"/>
      <c r="R146" s="146"/>
      <c r="S146" s="146"/>
      <c r="T146" s="146"/>
      <c r="U146" s="146"/>
      <c r="V146" s="146"/>
      <c r="W146" s="146"/>
      <c r="X146" s="146"/>
    </row>
    <row r="147" spans="1:24" ht="19.8" x14ac:dyDescent="0.3">
      <c r="A147" s="123"/>
      <c r="B147" s="123"/>
      <c r="C147" s="123"/>
      <c r="D147" s="123"/>
      <c r="E147" s="123"/>
      <c r="F147" s="123"/>
      <c r="G147" s="123"/>
      <c r="H147" s="141"/>
      <c r="I147" s="141"/>
      <c r="J147" s="141"/>
      <c r="K147" s="141"/>
      <c r="L147" s="141"/>
      <c r="M147" s="141"/>
      <c r="N147" s="141"/>
      <c r="O147" s="123"/>
      <c r="P147" s="146"/>
      <c r="Q147" s="146"/>
      <c r="R147" s="146"/>
      <c r="S147" s="146"/>
      <c r="T147" s="146"/>
      <c r="U147" s="146"/>
      <c r="V147" s="146"/>
      <c r="W147" s="146"/>
      <c r="X147" s="146"/>
    </row>
    <row r="148" spans="1:24" ht="19.8" x14ac:dyDescent="0.3">
      <c r="A148" s="123"/>
      <c r="B148" s="123"/>
      <c r="C148" s="123"/>
      <c r="D148" s="123"/>
      <c r="E148" s="123"/>
      <c r="F148" s="123"/>
      <c r="G148" s="123"/>
      <c r="H148" s="141"/>
      <c r="I148" s="141"/>
      <c r="J148" s="141"/>
      <c r="K148" s="141"/>
      <c r="L148" s="141"/>
      <c r="M148" s="141"/>
      <c r="N148" s="141"/>
      <c r="O148" s="123"/>
      <c r="P148" s="146"/>
      <c r="Q148" s="146"/>
      <c r="R148" s="146"/>
      <c r="S148" s="146"/>
      <c r="T148" s="146"/>
      <c r="U148" s="146"/>
      <c r="V148" s="146"/>
      <c r="W148" s="146"/>
      <c r="X148" s="146"/>
    </row>
    <row r="149" spans="1:24" ht="19.8" x14ac:dyDescent="0.3">
      <c r="A149" s="123"/>
      <c r="B149" s="123"/>
      <c r="C149" s="123"/>
      <c r="D149" s="123"/>
      <c r="E149" s="123"/>
      <c r="F149" s="123"/>
      <c r="G149" s="123"/>
      <c r="H149" s="141"/>
      <c r="I149" s="141"/>
      <c r="J149" s="141"/>
      <c r="K149" s="141"/>
      <c r="L149" s="141"/>
      <c r="M149" s="141"/>
      <c r="N149" s="141"/>
      <c r="O149" s="123"/>
      <c r="P149" s="146"/>
      <c r="Q149" s="146"/>
      <c r="R149" s="146"/>
      <c r="S149" s="146"/>
      <c r="T149" s="146"/>
      <c r="U149" s="146"/>
      <c r="V149" s="146"/>
      <c r="W149" s="146"/>
      <c r="X149" s="146"/>
    </row>
    <row r="150" spans="1:24" ht="19.8" x14ac:dyDescent="0.3">
      <c r="A150" s="123"/>
      <c r="B150" s="123"/>
      <c r="C150" s="123"/>
      <c r="D150" s="123"/>
      <c r="E150" s="123"/>
      <c r="F150" s="123"/>
      <c r="G150" s="123"/>
      <c r="H150" s="141"/>
      <c r="I150" s="141"/>
      <c r="J150" s="141"/>
      <c r="K150" s="141"/>
      <c r="L150" s="141"/>
      <c r="M150" s="141"/>
      <c r="N150" s="141"/>
      <c r="O150" s="123"/>
      <c r="P150" s="146"/>
      <c r="Q150" s="146"/>
      <c r="R150" s="146"/>
      <c r="S150" s="146"/>
      <c r="T150" s="146"/>
      <c r="U150" s="146"/>
      <c r="V150" s="146"/>
      <c r="W150" s="146"/>
      <c r="X150" s="146"/>
    </row>
    <row r="151" spans="1:24" ht="19.8" x14ac:dyDescent="0.3">
      <c r="A151" s="123"/>
      <c r="B151" s="123"/>
      <c r="C151" s="123"/>
      <c r="D151" s="123"/>
      <c r="E151" s="123"/>
      <c r="F151" s="123"/>
      <c r="G151" s="123"/>
      <c r="H151" s="141"/>
      <c r="I151" s="141"/>
      <c r="J151" s="141"/>
      <c r="K151" s="141"/>
      <c r="L151" s="141"/>
      <c r="M151" s="141"/>
      <c r="N151" s="141"/>
      <c r="O151" s="123"/>
      <c r="P151" s="146"/>
      <c r="Q151" s="146"/>
      <c r="R151" s="146"/>
      <c r="S151" s="146"/>
      <c r="T151" s="146"/>
      <c r="U151" s="146"/>
      <c r="V151" s="146"/>
      <c r="W151" s="146"/>
      <c r="X151" s="146"/>
    </row>
    <row r="152" spans="1:24" ht="19.8" x14ac:dyDescent="0.3">
      <c r="A152" s="123"/>
      <c r="B152" s="123"/>
      <c r="C152" s="123"/>
      <c r="D152" s="123"/>
      <c r="E152" s="123"/>
      <c r="F152" s="123"/>
      <c r="G152" s="123"/>
      <c r="H152" s="141"/>
      <c r="I152" s="141"/>
      <c r="J152" s="141"/>
      <c r="K152" s="141"/>
      <c r="L152" s="141"/>
      <c r="M152" s="141"/>
      <c r="N152" s="141"/>
      <c r="O152" s="123"/>
      <c r="P152" s="146"/>
      <c r="Q152" s="146"/>
      <c r="R152" s="146"/>
      <c r="S152" s="146"/>
      <c r="T152" s="146"/>
      <c r="U152" s="146"/>
      <c r="V152" s="146"/>
      <c r="W152" s="146"/>
      <c r="X152" s="146"/>
    </row>
    <row r="153" spans="1:24" ht="19.8" x14ac:dyDescent="0.3">
      <c r="A153" s="123"/>
      <c r="B153" s="123"/>
      <c r="C153" s="123"/>
      <c r="D153" s="123"/>
      <c r="E153" s="123"/>
      <c r="F153" s="123"/>
      <c r="G153" s="123"/>
      <c r="H153" s="141"/>
      <c r="I153" s="141"/>
      <c r="J153" s="141"/>
      <c r="K153" s="141"/>
      <c r="L153" s="141"/>
      <c r="M153" s="141"/>
      <c r="N153" s="141"/>
      <c r="O153" s="123"/>
      <c r="P153" s="146"/>
      <c r="Q153" s="146"/>
      <c r="R153" s="146"/>
      <c r="S153" s="146"/>
      <c r="T153" s="146"/>
      <c r="U153" s="146"/>
      <c r="V153" s="146"/>
      <c r="W153" s="146"/>
      <c r="X153" s="146"/>
    </row>
    <row r="154" spans="1:24" ht="19.8" x14ac:dyDescent="0.3">
      <c r="A154" s="123"/>
      <c r="B154" s="123"/>
      <c r="C154" s="123"/>
      <c r="D154" s="123"/>
      <c r="E154" s="123"/>
      <c r="F154" s="123"/>
      <c r="G154" s="123"/>
      <c r="H154" s="141"/>
      <c r="I154" s="141"/>
      <c r="J154" s="141"/>
      <c r="K154" s="141"/>
      <c r="L154" s="141"/>
      <c r="M154" s="141"/>
      <c r="N154" s="141"/>
      <c r="O154" s="123"/>
      <c r="P154" s="146"/>
      <c r="Q154" s="146"/>
      <c r="R154" s="146"/>
      <c r="S154" s="146"/>
      <c r="T154" s="146"/>
      <c r="U154" s="146"/>
      <c r="V154" s="146"/>
      <c r="W154" s="146"/>
      <c r="X154" s="146"/>
    </row>
    <row r="155" spans="1:24" ht="19.8" x14ac:dyDescent="0.3">
      <c r="A155" s="123"/>
      <c r="B155" s="123"/>
      <c r="C155" s="123"/>
      <c r="D155" s="123"/>
      <c r="E155" s="123"/>
      <c r="F155" s="123"/>
      <c r="G155" s="123"/>
      <c r="H155" s="141"/>
      <c r="I155" s="141"/>
      <c r="J155" s="141"/>
      <c r="K155" s="141"/>
      <c r="L155" s="141"/>
      <c r="M155" s="141"/>
      <c r="N155" s="141"/>
      <c r="O155" s="123"/>
      <c r="P155" s="146"/>
      <c r="Q155" s="146"/>
      <c r="R155" s="146"/>
      <c r="S155" s="146"/>
      <c r="T155" s="146"/>
      <c r="U155" s="146"/>
      <c r="V155" s="146"/>
      <c r="W155" s="146"/>
      <c r="X155" s="146"/>
    </row>
    <row r="156" spans="1:24" ht="19.8" x14ac:dyDescent="0.3">
      <c r="A156" s="123"/>
      <c r="B156" s="123"/>
      <c r="C156" s="123"/>
      <c r="D156" s="123"/>
      <c r="E156" s="123"/>
      <c r="F156" s="123"/>
      <c r="G156" s="123"/>
      <c r="H156" s="141"/>
      <c r="I156" s="141"/>
      <c r="J156" s="141"/>
      <c r="K156" s="141"/>
      <c r="L156" s="141"/>
      <c r="M156" s="141"/>
      <c r="N156" s="141"/>
      <c r="O156" s="123"/>
      <c r="P156" s="146"/>
      <c r="Q156" s="146"/>
      <c r="R156" s="146"/>
      <c r="S156" s="146"/>
      <c r="T156" s="146"/>
      <c r="U156" s="146"/>
      <c r="V156" s="146"/>
      <c r="W156" s="146"/>
      <c r="X156" s="146"/>
    </row>
    <row r="157" spans="1:24" ht="19.8" x14ac:dyDescent="0.3">
      <c r="A157" s="103"/>
      <c r="B157" s="103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46"/>
      <c r="Q157" s="146"/>
      <c r="R157" s="146"/>
      <c r="S157" s="146"/>
      <c r="T157" s="146"/>
      <c r="U157" s="146"/>
      <c r="V157" s="146"/>
      <c r="W157" s="146"/>
      <c r="X157" s="146"/>
    </row>
    <row r="158" spans="1:24" ht="19.8" x14ac:dyDescent="0.3">
      <c r="A158" s="103"/>
      <c r="B158" s="103"/>
      <c r="C158" s="103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46"/>
      <c r="Q158" s="146"/>
      <c r="R158" s="146"/>
      <c r="S158" s="146"/>
      <c r="T158" s="146"/>
      <c r="U158" s="146"/>
      <c r="V158" s="146"/>
      <c r="W158" s="146"/>
      <c r="X158" s="146"/>
    </row>
    <row r="159" spans="1:24" ht="19.8" x14ac:dyDescent="0.3">
      <c r="P159" s="2"/>
      <c r="Q159" s="2"/>
      <c r="R159" s="2"/>
      <c r="S159" s="2"/>
      <c r="T159" s="2"/>
      <c r="U159" s="2"/>
      <c r="V159" s="2"/>
      <c r="W159" s="2"/>
      <c r="X159" s="2"/>
    </row>
    <row r="160" spans="1:24" ht="19.8" x14ac:dyDescent="0.3">
      <c r="P160" s="2"/>
      <c r="Q160" s="2"/>
      <c r="R160" s="2"/>
      <c r="S160" s="2"/>
      <c r="T160" s="2"/>
      <c r="U160" s="2"/>
      <c r="V160" s="2"/>
      <c r="W160" s="2"/>
      <c r="X160" s="2"/>
    </row>
  </sheetData>
  <dataConsolidate/>
  <mergeCells count="3">
    <mergeCell ref="E22:H22"/>
    <mergeCell ref="I22:J22"/>
    <mergeCell ref="E27:F27"/>
  </mergeCells>
  <pageMargins left="0.75" right="0.75" top="1" bottom="1" header="0.5" footer="0.5"/>
  <pageSetup scale="40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6</vt:i4>
      </vt:variant>
    </vt:vector>
  </HeadingPairs>
  <TitlesOfParts>
    <vt:vector size="9" baseType="lpstr">
      <vt:lpstr>Lewis</vt:lpstr>
      <vt:lpstr>VLE</vt:lpstr>
      <vt:lpstr>DIY</vt:lpstr>
      <vt:lpstr>MT</vt:lpstr>
      <vt:lpstr>Flow</vt:lpstr>
      <vt:lpstr>Temp</vt:lpstr>
      <vt:lpstr>Mole</vt:lpstr>
      <vt:lpstr>xy</vt:lpstr>
      <vt:lpstr>xy Big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Clark</dc:creator>
  <cp:lastModifiedBy>Lane, Alan</cp:lastModifiedBy>
  <cp:lastPrinted>2018-09-27T23:39:02Z</cp:lastPrinted>
  <dcterms:created xsi:type="dcterms:W3CDTF">2012-01-13T18:02:02Z</dcterms:created>
  <dcterms:modified xsi:type="dcterms:W3CDTF">2019-07-24T19:14:22Z</dcterms:modified>
</cp:coreProperties>
</file>