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lane\Desktop\book\HW\"/>
    </mc:Choice>
  </mc:AlternateContent>
  <xr:revisionPtr revIDLastSave="0" documentId="13_ncr:1_{CBD02022-05B9-4289-B622-39D22CFA2A7E}" xr6:coauthVersionLast="44" xr6:coauthVersionMax="44" xr10:uidLastSave="{00000000-0000-0000-0000-000000000000}"/>
  <bookViews>
    <workbookView xWindow="-98" yWindow="-98" windowWidth="24196" windowHeight="13096" tabRatio="820" xr2:uid="{00000000-000D-0000-FFFF-FFFF00000000}"/>
  </bookViews>
  <sheets>
    <sheet name="1-Stage" sheetId="25" r:id="rId1"/>
    <sheet name="5-Stage" sheetId="47" r:id="rId2"/>
    <sheet name="XY" sheetId="48" r:id="rId3"/>
    <sheet name="XY (small scale)" sheetId="49" r:id="rId4"/>
  </sheets>
  <definedNames>
    <definedName name="solver_adj" localSheetId="0" hidden="1">'1-Stage'!$M$1:$M$2,'1-Stage'!$M$8:$M$9,'1-Stage'!$F$8</definedName>
    <definedName name="solver_adj" localSheetId="1" hidden="1">'5-Stage'!$C$6:$C$10,'5-Stage'!$D$11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2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'1-Stage'!$B$4:$B$7</definedName>
    <definedName name="solver_lhs1" localSheetId="1" hidden="1">'5-Stage'!$F$6:$F$10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'1-Stage'!$B$3</definedName>
    <definedName name="solver_opt" localSheetId="1" hidden="1">'5-Stage'!$G$6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0" hidden="1">2</definedName>
    <definedName name="solver_rel1" localSheetId="1" hidden="1">2</definedName>
    <definedName name="solver_rhs1" localSheetId="0" hidden="1">0</definedName>
    <definedName name="solver_rhs1" localSheetId="1" hidden="1">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47" l="1"/>
  <c r="E24" i="47"/>
  <c r="E23" i="47"/>
  <c r="E22" i="47"/>
  <c r="E21" i="47"/>
  <c r="E20" i="47"/>
  <c r="E19" i="47"/>
  <c r="E18" i="47"/>
  <c r="E17" i="47"/>
  <c r="E16" i="47"/>
  <c r="D25" i="47"/>
  <c r="D24" i="47"/>
  <c r="D23" i="47"/>
  <c r="D22" i="47"/>
  <c r="D21" i="47"/>
  <c r="D20" i="47"/>
  <c r="D19" i="47"/>
  <c r="D18" i="47"/>
  <c r="D17" i="47"/>
  <c r="D16" i="47"/>
  <c r="E15" i="47"/>
  <c r="D15" i="47"/>
  <c r="B18" i="47"/>
  <c r="B17" i="47"/>
  <c r="B15" i="47"/>
  <c r="B14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N6" i="47"/>
  <c r="M6" i="47"/>
  <c r="L7" i="47"/>
  <c r="L8" i="47"/>
  <c r="L9" i="47"/>
  <c r="L10" i="47"/>
  <c r="L11" i="47"/>
  <c r="L12" i="47"/>
  <c r="L13" i="47"/>
  <c r="L14" i="47"/>
  <c r="L15" i="47"/>
  <c r="L16" i="47"/>
  <c r="L17" i="47"/>
  <c r="L6" i="47"/>
  <c r="I7" i="47"/>
  <c r="I8" i="47"/>
  <c r="I9" i="47"/>
  <c r="I10" i="47"/>
  <c r="I11" i="47"/>
  <c r="I6" i="47"/>
  <c r="H6" i="47"/>
  <c r="H7" i="47"/>
  <c r="H8" i="47"/>
  <c r="H9" i="47"/>
  <c r="H10" i="47"/>
  <c r="H5" i="47"/>
  <c r="B6" i="47"/>
  <c r="B7" i="47" s="1"/>
  <c r="B8" i="47" s="1"/>
  <c r="B9" i="47" s="1"/>
  <c r="B10" i="47" s="1"/>
  <c r="B7" i="25"/>
  <c r="D10" i="47" l="1"/>
  <c r="E10" i="47" s="1"/>
  <c r="F10" i="47" s="1"/>
  <c r="B6" i="25"/>
  <c r="B3" i="25"/>
  <c r="B5" i="25"/>
  <c r="D9" i="47" l="1"/>
  <c r="D8" i="47" s="1"/>
  <c r="D7" i="47" s="1"/>
  <c r="D6" i="47" s="1"/>
  <c r="B4" i="25"/>
  <c r="E9" i="47" l="1"/>
  <c r="E8" i="47" l="1"/>
  <c r="F9" i="47"/>
  <c r="E7" i="47" l="1"/>
  <c r="F8" i="47"/>
  <c r="E6" i="47" l="1"/>
  <c r="F7" i="47"/>
  <c r="F6" i="47" l="1"/>
  <c r="G6" i="47"/>
</calcChain>
</file>

<file path=xl/sharedStrings.xml><?xml version="1.0" encoding="utf-8"?>
<sst xmlns="http://schemas.openxmlformats.org/spreadsheetml/2006/main" count="64" uniqueCount="50">
  <si>
    <t>W MB:</t>
  </si>
  <si>
    <t>Stage</t>
  </si>
  <si>
    <t>X</t>
  </si>
  <si>
    <t>Y</t>
  </si>
  <si>
    <t>C MB:</t>
  </si>
  <si>
    <t>Equil:</t>
  </si>
  <si>
    <t>PS (%) =</t>
  </si>
  <si>
    <t>A</t>
  </si>
  <si>
    <t>B</t>
  </si>
  <si>
    <t>S</t>
  </si>
  <si>
    <t>Equations</t>
  </si>
  <si>
    <t>P [=] mm Hg</t>
  </si>
  <si>
    <r>
      <t xml:space="preserve">T [=] 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</t>
    </r>
  </si>
  <si>
    <t>G, L [=] mol</t>
  </si>
  <si>
    <t>x, y [=] mol E/mol</t>
  </si>
  <si>
    <t>P =</t>
  </si>
  <si>
    <t>T =</t>
  </si>
  <si>
    <r>
      <t>G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</si>
  <si>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</si>
  <si>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</si>
  <si>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</si>
  <si>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=</t>
    </r>
  </si>
  <si>
    <r>
      <t>G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</si>
  <si>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=</t>
    </r>
  </si>
  <si>
    <t xml:space="preserve">Instructions: </t>
  </si>
  <si>
    <t>Run Solver to find correct flowrates and compositions.</t>
  </si>
  <si>
    <t>Operating Line</t>
  </si>
  <si>
    <t>A MB:</t>
  </si>
  <si>
    <t xml:space="preserve">H (atm/mol fract) = </t>
  </si>
  <si>
    <r>
      <t>x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=</t>
    </r>
  </si>
  <si>
    <r>
      <t>Specifiy G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, y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, L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, x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, T, and P.</t>
    </r>
  </si>
  <si>
    <r>
      <t>Input guesses for G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y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L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and x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.</t>
    </r>
  </si>
  <si>
    <t>PS:</t>
  </si>
  <si>
    <t>Iterated</t>
  </si>
  <si>
    <t>Specified</t>
  </si>
  <si>
    <t>Calculated</t>
  </si>
  <si>
    <t>L</t>
  </si>
  <si>
    <t>x</t>
  </si>
  <si>
    <t>G</t>
  </si>
  <si>
    <t>y</t>
  </si>
  <si>
    <t>Eq</t>
  </si>
  <si>
    <t>PS</t>
  </si>
  <si>
    <t>PS =</t>
  </si>
  <si>
    <t>Equilibrium (X, Y)</t>
  </si>
  <si>
    <t>Slope =</t>
  </si>
  <si>
    <t>Intercept =</t>
  </si>
  <si>
    <t>MT</t>
  </si>
  <si>
    <t>Objectives</t>
  </si>
  <si>
    <t>1-Stage Chloroform Stripper</t>
  </si>
  <si>
    <t>5-Stage Chloroform Stripper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</si>
</sst>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"/>
    <numFmt numFmtId="166" formatCode="0.000000"/>
    <numFmt numFmtId="167" formatCode="0.0000"/>
    <numFmt numFmtId="168" formatCode="0.000"/>
  </numFmts>
  <fonts count="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 style="thick">
        <color rgb="FFFF0000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ck">
        <color theme="4" tint="-0.499984740745262"/>
      </right>
      <top style="thick">
        <color rgb="FF00B0F0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 style="thick">
        <color theme="4" tint="-0.499984740745262"/>
      </top>
      <bottom/>
      <diagonal/>
    </border>
    <border>
      <left style="thick">
        <color theme="1"/>
      </left>
      <right style="thick">
        <color theme="1"/>
      </right>
      <top style="thick">
        <color theme="5" tint="-0.499984740745262"/>
      </top>
      <bottom style="thick">
        <color theme="1"/>
      </bottom>
      <diagonal/>
    </border>
  </borders>
  <cellStyleXfs count="2">
    <xf numFmtId="0" fontId="0" fillId="0" borderId="0"/>
    <xf numFmtId="0" fontId="4" fillId="5" borderId="38" applyNumberFormat="0" applyAlignment="0" applyProtection="0"/>
  </cellStyleXfs>
  <cellXfs count="120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3" borderId="0" xfId="0" applyFill="1" applyBorder="1"/>
    <xf numFmtId="166" fontId="0" fillId="0" borderId="0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0" fontId="0" fillId="2" borderId="31" xfId="0" applyFill="1" applyBorder="1" applyAlignment="1">
      <alignment horizontal="right"/>
    </xf>
    <xf numFmtId="164" fontId="0" fillId="2" borderId="32" xfId="0" applyNumberFormat="1" applyFill="1" applyBorder="1" applyAlignment="1">
      <alignment horizontal="left"/>
    </xf>
    <xf numFmtId="165" fontId="0" fillId="2" borderId="34" xfId="0" applyNumberFormat="1" applyFill="1" applyBorder="1" applyAlignment="1">
      <alignment horizontal="left"/>
    </xf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 applyAlignment="1">
      <alignment horizontal="right"/>
    </xf>
    <xf numFmtId="0" fontId="0" fillId="4" borderId="25" xfId="0" applyFill="1" applyBorder="1" applyAlignment="1">
      <alignment horizontal="right"/>
    </xf>
    <xf numFmtId="165" fontId="0" fillId="4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166" fontId="0" fillId="4" borderId="24" xfId="0" applyNumberFormat="1" applyFill="1" applyBorder="1" applyAlignment="1">
      <alignment horizontal="left"/>
    </xf>
    <xf numFmtId="166" fontId="0" fillId="4" borderId="26" xfId="0" applyNumberFormat="1" applyFill="1" applyBorder="1" applyAlignment="1">
      <alignment horizontal="left"/>
    </xf>
    <xf numFmtId="0" fontId="0" fillId="2" borderId="33" xfId="0" applyFill="1" applyBorder="1" applyAlignment="1">
      <alignment horizontal="right"/>
    </xf>
    <xf numFmtId="0" fontId="0" fillId="3" borderId="15" xfId="0" applyFill="1" applyBorder="1"/>
    <xf numFmtId="0" fontId="0" fillId="0" borderId="0" xfId="0" applyFont="1"/>
    <xf numFmtId="0" fontId="2" fillId="3" borderId="13" xfId="1" applyFont="1" applyFill="1" applyBorder="1"/>
    <xf numFmtId="0" fontId="2" fillId="3" borderId="19" xfId="1" applyFont="1" applyFill="1" applyBorder="1"/>
    <xf numFmtId="0" fontId="2" fillId="3" borderId="17" xfId="1" applyFont="1" applyFill="1" applyBorder="1"/>
    <xf numFmtId="0" fontId="2" fillId="3" borderId="20" xfId="1" applyFont="1" applyFill="1" applyBorder="1"/>
    <xf numFmtId="0" fontId="0" fillId="3" borderId="14" xfId="0" applyFont="1" applyFill="1" applyBorder="1"/>
    <xf numFmtId="0" fontId="0" fillId="3" borderId="18" xfId="0" applyFont="1" applyFill="1" applyBorder="1"/>
    <xf numFmtId="0" fontId="0" fillId="2" borderId="30" xfId="0" applyFill="1" applyBorder="1" applyAlignment="1">
      <alignment horizontal="right"/>
    </xf>
    <xf numFmtId="0" fontId="0" fillId="0" borderId="39" xfId="0" applyFill="1" applyBorder="1"/>
    <xf numFmtId="0" fontId="0" fillId="0" borderId="35" xfId="0" applyFill="1" applyBorder="1"/>
    <xf numFmtId="0" fontId="0" fillId="0" borderId="0" xfId="0" applyFont="1" applyFill="1" applyBorder="1"/>
    <xf numFmtId="0" fontId="0" fillId="3" borderId="13" xfId="0" applyFont="1" applyFill="1" applyBorder="1"/>
    <xf numFmtId="0" fontId="0" fillId="3" borderId="19" xfId="0" applyFill="1" applyBorder="1"/>
    <xf numFmtId="0" fontId="0" fillId="3" borderId="15" xfId="0" applyFont="1" applyFill="1" applyBorder="1"/>
    <xf numFmtId="0" fontId="0" fillId="3" borderId="17" xfId="0" applyFont="1" applyFill="1" applyBorder="1"/>
    <xf numFmtId="0" fontId="0" fillId="3" borderId="20" xfId="0" applyFill="1" applyBorder="1"/>
    <xf numFmtId="164" fontId="0" fillId="3" borderId="16" xfId="0" applyNumberFormat="1" applyFill="1" applyBorder="1" applyAlignment="1">
      <alignment horizontal="left"/>
    </xf>
    <xf numFmtId="167" fontId="0" fillId="3" borderId="16" xfId="0" applyNumberFormat="1" applyFill="1" applyBorder="1" applyAlignment="1">
      <alignment horizontal="center"/>
    </xf>
    <xf numFmtId="167" fontId="0" fillId="3" borderId="17" xfId="0" applyNumberFormat="1" applyFill="1" applyBorder="1" applyAlignment="1">
      <alignment horizontal="center"/>
    </xf>
    <xf numFmtId="167" fontId="0" fillId="3" borderId="18" xfId="0" applyNumberFormat="1" applyFill="1" applyBorder="1" applyAlignment="1">
      <alignment horizontal="center"/>
    </xf>
    <xf numFmtId="167" fontId="0" fillId="3" borderId="1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/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40" xfId="0" applyFill="1" applyBorder="1" applyAlignment="1">
      <alignment horizontal="right"/>
    </xf>
    <xf numFmtId="164" fontId="0" fillId="6" borderId="41" xfId="0" applyNumberFormat="1" applyFill="1" applyBorder="1" applyAlignment="1">
      <alignment horizontal="left"/>
    </xf>
    <xf numFmtId="0" fontId="0" fillId="6" borderId="42" xfId="0" applyFill="1" applyBorder="1" applyAlignment="1">
      <alignment horizontal="right"/>
    </xf>
    <xf numFmtId="1" fontId="0" fillId="6" borderId="43" xfId="0" applyNumberFormat="1" applyFill="1" applyBorder="1" applyAlignment="1">
      <alignment horizontal="left"/>
    </xf>
    <xf numFmtId="0" fontId="0" fillId="6" borderId="44" xfId="0" applyFill="1" applyBorder="1" applyAlignment="1">
      <alignment horizontal="right"/>
    </xf>
    <xf numFmtId="165" fontId="0" fillId="6" borderId="45" xfId="0" applyNumberFormat="1" applyFill="1" applyBorder="1" applyAlignment="1">
      <alignment horizontal="left"/>
    </xf>
    <xf numFmtId="0" fontId="0" fillId="6" borderId="46" xfId="0" applyFill="1" applyBorder="1" applyAlignment="1">
      <alignment horizontal="right"/>
    </xf>
    <xf numFmtId="165" fontId="0" fillId="6" borderId="47" xfId="0" applyNumberFormat="1" applyFill="1" applyBorder="1" applyAlignment="1">
      <alignment horizontal="left"/>
    </xf>
    <xf numFmtId="0" fontId="0" fillId="4" borderId="0" xfId="0" applyFill="1"/>
    <xf numFmtId="0" fontId="2" fillId="0" borderId="0" xfId="0" applyFont="1" applyFill="1" applyBorder="1"/>
    <xf numFmtId="0" fontId="2" fillId="2" borderId="49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0" borderId="0" xfId="0" applyAlignment="1">
      <alignment horizontal="right"/>
    </xf>
    <xf numFmtId="2" fontId="0" fillId="6" borderId="45" xfId="0" applyNumberFormat="1" applyFill="1" applyBorder="1" applyAlignment="1">
      <alignment horizontal="left"/>
    </xf>
    <xf numFmtId="2" fontId="0" fillId="6" borderId="0" xfId="0" applyNumberFormat="1" applyFill="1" applyBorder="1" applyAlignment="1">
      <alignment horizontal="left"/>
    </xf>
    <xf numFmtId="168" fontId="0" fillId="0" borderId="0" xfId="0" applyNumberFormat="1"/>
    <xf numFmtId="164" fontId="0" fillId="6" borderId="47" xfId="0" applyNumberFormat="1" applyFill="1" applyBorder="1" applyAlignment="1">
      <alignment horizontal="left"/>
    </xf>
    <xf numFmtId="0" fontId="0" fillId="6" borderId="0" xfId="0" applyFill="1" applyAlignment="1">
      <alignment horizontal="left"/>
    </xf>
    <xf numFmtId="2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6" fontId="0" fillId="3" borderId="18" xfId="0" applyNumberFormat="1" applyFill="1" applyBorder="1" applyAlignment="1">
      <alignment horizontal="center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left"/>
    </xf>
    <xf numFmtId="166" fontId="0" fillId="3" borderId="15" xfId="0" applyNumberFormat="1" applyFill="1" applyBorder="1" applyAlignment="1">
      <alignment horizontal="center"/>
    </xf>
    <xf numFmtId="166" fontId="0" fillId="3" borderId="17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7" fontId="0" fillId="3" borderId="2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65" fontId="0" fillId="6" borderId="20" xfId="0" applyNumberFormat="1" applyFill="1" applyBorder="1" applyAlignment="1">
      <alignment horizontal="center"/>
    </xf>
    <xf numFmtId="168" fontId="0" fillId="4" borderId="2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0" fillId="2" borderId="0" xfId="0" applyFill="1"/>
    <xf numFmtId="0" fontId="0" fillId="6" borderId="0" xfId="0" applyFill="1"/>
    <xf numFmtId="0" fontId="0" fillId="3" borderId="0" xfId="0" applyFill="1"/>
    <xf numFmtId="0" fontId="0" fillId="8" borderId="15" xfId="0" applyFill="1" applyBorder="1"/>
    <xf numFmtId="0" fontId="0" fillId="8" borderId="0" xfId="0" applyFill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1821172928281"/>
          <c:y val="8.503302368441111E-2"/>
          <c:w val="0.77009741533237042"/>
          <c:h val="0.7668036348250573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'5-Stage'!$M$6:$M$17</c:f>
              <c:numCache>
                <c:formatCode>0.0000</c:formatCode>
                <c:ptCount val="12"/>
                <c:pt idx="0">
                  <c:v>0</c:v>
                </c:pt>
                <c:pt idx="1">
                  <c:v>1.0001000100010001E-4</c:v>
                </c:pt>
                <c:pt idx="2">
                  <c:v>2.0004000800160032E-4</c:v>
                </c:pt>
                <c:pt idx="3">
                  <c:v>3.0009002700810239E-4</c:v>
                </c:pt>
                <c:pt idx="4">
                  <c:v>4.0016006402561027E-4</c:v>
                </c:pt>
                <c:pt idx="5">
                  <c:v>5.0025012506253123E-4</c:v>
                </c:pt>
                <c:pt idx="6">
                  <c:v>6.0036021612967783E-4</c:v>
                </c:pt>
                <c:pt idx="7">
                  <c:v>7.0049034324026825E-4</c:v>
                </c:pt>
                <c:pt idx="8">
                  <c:v>8.00640512409928E-4</c:v>
                </c:pt>
                <c:pt idx="9">
                  <c:v>9.0081072965669101E-4</c:v>
                </c:pt>
                <c:pt idx="10">
                  <c:v>1.001001001001001E-3</c:v>
                </c:pt>
                <c:pt idx="11">
                  <c:v>1.1012113324657122E-3</c:v>
                </c:pt>
              </c:numCache>
            </c:numRef>
          </c:xVal>
          <c:yVal>
            <c:numRef>
              <c:f>'5-Stage'!$N$6:$N$17</c:f>
              <c:numCache>
                <c:formatCode>0.0000</c:formatCode>
                <c:ptCount val="12"/>
                <c:pt idx="0">
                  <c:v>0</c:v>
                </c:pt>
                <c:pt idx="1">
                  <c:v>2.1574634710449996E-2</c:v>
                </c:pt>
                <c:pt idx="2">
                  <c:v>4.4100726485285492E-2</c:v>
                </c:pt>
                <c:pt idx="3">
                  <c:v>6.7642634386847492E-2</c:v>
                </c:pt>
                <c:pt idx="4">
                  <c:v>9.2270655930374312E-2</c:v>
                </c:pt>
                <c:pt idx="5">
                  <c:v>0.11806172818801325</c:v>
                </c:pt>
                <c:pt idx="6">
                  <c:v>0.14510023062318644</c:v>
                </c:pt>
                <c:pt idx="7">
                  <c:v>0.17347890730338067</c:v>
                </c:pt>
                <c:pt idx="8">
                  <c:v>0.20329992972728411</c:v>
                </c:pt>
                <c:pt idx="9">
                  <c:v>0.23467612593202614</c:v>
                </c:pt>
                <c:pt idx="10">
                  <c:v>0.26773240704352125</c:v>
                </c:pt>
                <c:pt idx="11">
                  <c:v>0.30260742929121226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BC-4197-B9A8-059FD84ED8F9}"/>
            </c:ext>
          </c:extLst>
        </c:ser>
        <c:ser>
          <c:idx val="1"/>
          <c:order val="1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'5-Stage'!$A$17:$A$18</c:f>
              <c:numCache>
                <c:formatCode>0.0000</c:formatCode>
                <c:ptCount val="2"/>
                <c:pt idx="0">
                  <c:v>0</c:v>
                </c:pt>
                <c:pt idx="1">
                  <c:v>1.1999999999999999E-3</c:v>
                </c:pt>
              </c:numCache>
            </c:numRef>
          </c:xVal>
          <c:yVal>
            <c:numRef>
              <c:f>'5-Stage'!$B$17:$B$18</c:f>
              <c:numCache>
                <c:formatCode>0.00000</c:formatCode>
                <c:ptCount val="2"/>
                <c:pt idx="0">
                  <c:v>-5.7424226111262022E-5</c:v>
                </c:pt>
                <c:pt idx="1">
                  <c:v>6.8782738036709506E-2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BC-4197-B9A8-059FD84ED8F9}"/>
            </c:ext>
          </c:extLst>
        </c:ser>
        <c:ser>
          <c:idx val="2"/>
          <c:order val="2"/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'5-Stage'!$D$15:$D$25</c:f>
              <c:numCache>
                <c:formatCode>0.000000</c:formatCode>
                <c:ptCount val="11"/>
                <c:pt idx="0">
                  <c:v>1.001001001001001E-3</c:v>
                </c:pt>
                <c:pt idx="1">
                  <c:v>2.5696452514087386E-4</c:v>
                </c:pt>
                <c:pt idx="2">
                  <c:v>2.5696452514087386E-4</c:v>
                </c:pt>
                <c:pt idx="3">
                  <c:v>6.8527496293064116E-5</c:v>
                </c:pt>
                <c:pt idx="4">
                  <c:v>6.8527496293064116E-5</c:v>
                </c:pt>
                <c:pt idx="5">
                  <c:v>1.8272197870201077E-5</c:v>
                </c:pt>
                <c:pt idx="6">
                  <c:v>1.8272197870201077E-5</c:v>
                </c:pt>
                <c:pt idx="7">
                  <c:v>4.6868590713715885E-6</c:v>
                </c:pt>
                <c:pt idx="8">
                  <c:v>4.6868590713715885E-6</c:v>
                </c:pt>
                <c:pt idx="9">
                  <c:v>1.0010010010009035E-6</c:v>
                </c:pt>
                <c:pt idx="10">
                  <c:v>1.0010010010009035E-6</c:v>
                </c:pt>
              </c:numCache>
            </c:numRef>
          </c:xVal>
          <c:yVal>
            <c:numRef>
              <c:f>'5-Stage'!$E$15:$E$25</c:f>
              <c:numCache>
                <c:formatCode>0.000000</c:formatCode>
                <c:ptCount val="11"/>
                <c:pt idx="0">
                  <c:v>5.7366801885684507E-2</c:v>
                </c:pt>
                <c:pt idx="1">
                  <c:v>5.7366801885684507E-2</c:v>
                </c:pt>
                <c:pt idx="2">
                  <c:v>1.4683808779293674E-2</c:v>
                </c:pt>
                <c:pt idx="3">
                  <c:v>1.4683808779293674E-2</c:v>
                </c:pt>
                <c:pt idx="4">
                  <c:v>3.8737790774543744E-3</c:v>
                </c:pt>
                <c:pt idx="5">
                  <c:v>3.8737790774543744E-3</c:v>
                </c:pt>
                <c:pt idx="6">
                  <c:v>9.9079332912406092E-4</c:v>
                </c:pt>
                <c:pt idx="7">
                  <c:v>9.9079332912406092E-4</c:v>
                </c:pt>
                <c:pt idx="8">
                  <c:v>2.1144588970170458E-4</c:v>
                </c:pt>
                <c:pt idx="9">
                  <c:v>2.1144588970170458E-4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BC-4197-B9A8-059FD84ED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060472"/>
        <c:axId val="404060800"/>
      </c:scatterChart>
      <c:valAx>
        <c:axId val="404060472"/>
        <c:scaling>
          <c:orientation val="minMax"/>
          <c:max val="1.0000000000000002E-3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/>
              </a:solidFill>
              <a:prstDash val="sysDot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X (mole ratio)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060800"/>
        <c:crosses val="autoZero"/>
        <c:crossBetween val="midCat"/>
      </c:valAx>
      <c:valAx>
        <c:axId val="404060800"/>
        <c:scaling>
          <c:orientation val="minMax"/>
          <c:max val="6.0000000000000012E-2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/>
              </a:solidFill>
              <a:prstDash val="sysDot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Y (mole ratio)</a:t>
                </a:r>
              </a:p>
            </c:rich>
          </c:tx>
          <c:layout>
            <c:manualLayout>
              <c:xMode val="edge"/>
              <c:yMode val="edge"/>
              <c:x val="2.3448826110452511E-2"/>
              <c:y val="0.351456910405066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060472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1821172928281"/>
          <c:y val="8.503302368441111E-2"/>
          <c:w val="0.77009741533237042"/>
          <c:h val="0.7668036348250573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'5-Stage'!$M$6:$M$17</c:f>
              <c:numCache>
                <c:formatCode>0.0000</c:formatCode>
                <c:ptCount val="12"/>
                <c:pt idx="0">
                  <c:v>0</c:v>
                </c:pt>
                <c:pt idx="1">
                  <c:v>1.0001000100010001E-4</c:v>
                </c:pt>
                <c:pt idx="2">
                  <c:v>2.0004000800160032E-4</c:v>
                </c:pt>
                <c:pt idx="3">
                  <c:v>3.0009002700810239E-4</c:v>
                </c:pt>
                <c:pt idx="4">
                  <c:v>4.0016006402561027E-4</c:v>
                </c:pt>
                <c:pt idx="5">
                  <c:v>5.0025012506253123E-4</c:v>
                </c:pt>
                <c:pt idx="6">
                  <c:v>6.0036021612967783E-4</c:v>
                </c:pt>
                <c:pt idx="7">
                  <c:v>7.0049034324026825E-4</c:v>
                </c:pt>
                <c:pt idx="8">
                  <c:v>8.00640512409928E-4</c:v>
                </c:pt>
                <c:pt idx="9">
                  <c:v>9.0081072965669101E-4</c:v>
                </c:pt>
                <c:pt idx="10">
                  <c:v>1.001001001001001E-3</c:v>
                </c:pt>
                <c:pt idx="11">
                  <c:v>1.1012113324657122E-3</c:v>
                </c:pt>
              </c:numCache>
            </c:numRef>
          </c:xVal>
          <c:yVal>
            <c:numRef>
              <c:f>'5-Stage'!$N$6:$N$17</c:f>
              <c:numCache>
                <c:formatCode>0.0000</c:formatCode>
                <c:ptCount val="12"/>
                <c:pt idx="0">
                  <c:v>0</c:v>
                </c:pt>
                <c:pt idx="1">
                  <c:v>2.1574634710449996E-2</c:v>
                </c:pt>
                <c:pt idx="2">
                  <c:v>4.4100726485285492E-2</c:v>
                </c:pt>
                <c:pt idx="3">
                  <c:v>6.7642634386847492E-2</c:v>
                </c:pt>
                <c:pt idx="4">
                  <c:v>9.2270655930374312E-2</c:v>
                </c:pt>
                <c:pt idx="5">
                  <c:v>0.11806172818801325</c:v>
                </c:pt>
                <c:pt idx="6">
                  <c:v>0.14510023062318644</c:v>
                </c:pt>
                <c:pt idx="7">
                  <c:v>0.17347890730338067</c:v>
                </c:pt>
                <c:pt idx="8">
                  <c:v>0.20329992972728411</c:v>
                </c:pt>
                <c:pt idx="9">
                  <c:v>0.23467612593202614</c:v>
                </c:pt>
                <c:pt idx="10">
                  <c:v>0.26773240704352125</c:v>
                </c:pt>
                <c:pt idx="11">
                  <c:v>0.30260742929121226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B-489D-9386-CB51D3357BC2}"/>
            </c:ext>
          </c:extLst>
        </c:ser>
        <c:ser>
          <c:idx val="1"/>
          <c:order val="1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'5-Stage'!$A$17:$A$18</c:f>
              <c:numCache>
                <c:formatCode>0.0000</c:formatCode>
                <c:ptCount val="2"/>
                <c:pt idx="0">
                  <c:v>0</c:v>
                </c:pt>
                <c:pt idx="1">
                  <c:v>1.1999999999999999E-3</c:v>
                </c:pt>
              </c:numCache>
            </c:numRef>
          </c:xVal>
          <c:yVal>
            <c:numRef>
              <c:f>'5-Stage'!$B$17:$B$18</c:f>
              <c:numCache>
                <c:formatCode>0.00000</c:formatCode>
                <c:ptCount val="2"/>
                <c:pt idx="0">
                  <c:v>-5.7424226111262022E-5</c:v>
                </c:pt>
                <c:pt idx="1">
                  <c:v>6.8782738036709506E-2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B-489D-9386-CB51D3357BC2}"/>
            </c:ext>
          </c:extLst>
        </c:ser>
        <c:ser>
          <c:idx val="2"/>
          <c:order val="2"/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'5-Stage'!$D$15:$D$25</c:f>
              <c:numCache>
                <c:formatCode>0.000000</c:formatCode>
                <c:ptCount val="11"/>
                <c:pt idx="0">
                  <c:v>1.001001001001001E-3</c:v>
                </c:pt>
                <c:pt idx="1">
                  <c:v>2.5696452514087386E-4</c:v>
                </c:pt>
                <c:pt idx="2">
                  <c:v>2.5696452514087386E-4</c:v>
                </c:pt>
                <c:pt idx="3">
                  <c:v>6.8527496293064116E-5</c:v>
                </c:pt>
                <c:pt idx="4">
                  <c:v>6.8527496293064116E-5</c:v>
                </c:pt>
                <c:pt idx="5">
                  <c:v>1.8272197870201077E-5</c:v>
                </c:pt>
                <c:pt idx="6">
                  <c:v>1.8272197870201077E-5</c:v>
                </c:pt>
                <c:pt idx="7">
                  <c:v>4.6868590713715885E-6</c:v>
                </c:pt>
                <c:pt idx="8">
                  <c:v>4.6868590713715885E-6</c:v>
                </c:pt>
                <c:pt idx="9">
                  <c:v>1.0010010010009035E-6</c:v>
                </c:pt>
                <c:pt idx="10">
                  <c:v>1.0010010010009035E-6</c:v>
                </c:pt>
              </c:numCache>
            </c:numRef>
          </c:xVal>
          <c:yVal>
            <c:numRef>
              <c:f>'5-Stage'!$E$15:$E$25</c:f>
              <c:numCache>
                <c:formatCode>0.000000</c:formatCode>
                <c:ptCount val="11"/>
                <c:pt idx="0">
                  <c:v>5.7366801885684507E-2</c:v>
                </c:pt>
                <c:pt idx="1">
                  <c:v>5.7366801885684507E-2</c:v>
                </c:pt>
                <c:pt idx="2">
                  <c:v>1.4683808779293674E-2</c:v>
                </c:pt>
                <c:pt idx="3">
                  <c:v>1.4683808779293674E-2</c:v>
                </c:pt>
                <c:pt idx="4">
                  <c:v>3.8737790774543744E-3</c:v>
                </c:pt>
                <c:pt idx="5">
                  <c:v>3.8737790774543744E-3</c:v>
                </c:pt>
                <c:pt idx="6">
                  <c:v>9.9079332912406092E-4</c:v>
                </c:pt>
                <c:pt idx="7">
                  <c:v>9.9079332912406092E-4</c:v>
                </c:pt>
                <c:pt idx="8">
                  <c:v>2.1144588970170458E-4</c:v>
                </c:pt>
                <c:pt idx="9">
                  <c:v>2.1144588970170458E-4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B-489D-9386-CB51D3357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060472"/>
        <c:axId val="404060800"/>
      </c:scatterChart>
      <c:valAx>
        <c:axId val="404060472"/>
        <c:scaling>
          <c:orientation val="minMax"/>
          <c:max val="1.0000000000000003E-4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/>
              </a:solidFill>
              <a:prstDash val="sysDot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X (mole ratio)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060800"/>
        <c:crosses val="autoZero"/>
        <c:crossBetween val="midCat"/>
      </c:valAx>
      <c:valAx>
        <c:axId val="404060800"/>
        <c:scaling>
          <c:orientation val="minMax"/>
          <c:max val="5.000000000000001E-3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/>
              </a:solidFill>
              <a:prstDash val="sysDot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Y (mole ratio)</a:t>
                </a:r>
              </a:p>
            </c:rich>
          </c:tx>
          <c:layout>
            <c:manualLayout>
              <c:xMode val="edge"/>
              <c:yMode val="edge"/>
              <c:x val="2.3448826110452511E-2"/>
              <c:y val="0.351456910405066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060472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8262C4-B654-4E58-8162-94B6FEC2FD4A}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7AF606-4848-4196-9E9F-FBCD1696BC33}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679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C598DC-B0E2-465B-B85A-8AC2DBA42B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679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A62B64-3E91-4ED7-B8D7-CC858B0423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0.39546</cdr:x>
      <cdr:y>0.34514</cdr:y>
    </cdr:from>
    <cdr:to>
      <cdr:x>0.49403</cdr:x>
      <cdr:y>0.46458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3C39710-5D9E-4F89-8347-EF9A7C0BBEBF}"/>
            </a:ext>
          </a:extLst>
        </cdr:cNvPr>
        <cdr:cNvSpPr txBox="1"/>
      </cdr:nvSpPr>
      <cdr:spPr>
        <a:xfrm xmlns:a="http://schemas.openxmlformats.org/drawingml/2006/main">
          <a:off x="3426930" y="2169008"/>
          <a:ext cx="854144" cy="7506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600"/>
            <a:t>Stage 3 already</a:t>
          </a:r>
        </a:p>
      </cdr:txBody>
    </cdr:sp>
  </cdr:relSizeAnchor>
  <cdr:relSizeAnchor xmlns:cdr="http://schemas.openxmlformats.org/drawingml/2006/chartDrawing">
    <cdr:from>
      <cdr:x>0.32557</cdr:x>
      <cdr:y>0.27348</cdr:y>
    </cdr:from>
    <cdr:to>
      <cdr:x>0.3859</cdr:x>
      <cdr:y>0.4061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26C3A173-97F3-46C3-8B2C-9E6B20EAEC2B}"/>
            </a:ext>
          </a:extLst>
        </cdr:cNvPr>
        <cdr:cNvCxnSpPr/>
      </cdr:nvCxnSpPr>
      <cdr:spPr>
        <a:xfrm xmlns:a="http://schemas.openxmlformats.org/drawingml/2006/main" flipH="1" flipV="1">
          <a:off x="2821265" y="1718642"/>
          <a:ext cx="522838" cy="833437"/>
        </a:xfrm>
        <a:prstGeom xmlns:a="http://schemas.openxmlformats.org/drawingml/2006/main" prst="straightConnector1">
          <a:avLst/>
        </a:prstGeom>
        <a:ln xmlns:a="http://schemas.openxmlformats.org/drawingml/2006/main" w="25400">
          <a:tailEnd type="triangle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"/>
  <sheetViews>
    <sheetView showGridLines="0" tabSelected="1" zoomScale="160" zoomScaleNormal="160" workbookViewId="0">
      <selection activeCell="N14" sqref="N14"/>
    </sheetView>
  </sheetViews>
  <sheetFormatPr defaultRowHeight="14.25" x14ac:dyDescent="0.45"/>
  <cols>
    <col min="1" max="1" width="10.6640625" customWidth="1"/>
    <col min="2" max="2" width="9.59765625" customWidth="1"/>
    <col min="3" max="3" width="2.73046875" customWidth="1"/>
    <col min="8" max="10" width="2.73046875" customWidth="1"/>
    <col min="11" max="11" width="9.1328125" customWidth="1"/>
    <col min="12" max="12" width="17.265625" customWidth="1"/>
    <col min="13" max="13" width="10.3984375" customWidth="1"/>
    <col min="14" max="14" width="14.1328125" customWidth="1"/>
    <col min="15" max="15" width="11.3984375" style="65" customWidth="1"/>
    <col min="16" max="17" width="9.06640625" style="65"/>
    <col min="18" max="18" width="9.265625" style="65" bestFit="1" customWidth="1"/>
  </cols>
  <sheetData>
    <row r="1" spans="1:22" ht="16.5" thickTop="1" thickBot="1" x14ac:dyDescent="0.6">
      <c r="A1" t="s">
        <v>48</v>
      </c>
      <c r="C1" s="10"/>
      <c r="D1" s="7"/>
      <c r="E1" s="78" t="s">
        <v>21</v>
      </c>
      <c r="F1" s="79">
        <v>100</v>
      </c>
      <c r="L1" s="51" t="s">
        <v>17</v>
      </c>
      <c r="M1" s="30">
        <v>472.56198888150783</v>
      </c>
      <c r="S1" s="69"/>
      <c r="T1" s="69"/>
      <c r="U1" s="69"/>
      <c r="V1" s="69"/>
    </row>
    <row r="2" spans="1:22" ht="16.5" thickTop="1" thickBot="1" x14ac:dyDescent="0.6">
      <c r="A2" s="32" t="s">
        <v>10</v>
      </c>
      <c r="B2" s="33"/>
      <c r="C2" s="7"/>
      <c r="D2" s="7"/>
      <c r="E2" s="82" t="s">
        <v>29</v>
      </c>
      <c r="F2" s="83">
        <v>1E-3</v>
      </c>
      <c r="G2" s="4"/>
      <c r="H2" s="38"/>
      <c r="J2" s="39"/>
      <c r="K2" s="6"/>
      <c r="L2" s="42" t="s">
        <v>18</v>
      </c>
      <c r="M2" s="31">
        <v>2.1140118978860479E-4</v>
      </c>
      <c r="R2" s="74"/>
      <c r="S2" s="74"/>
      <c r="T2" s="65"/>
      <c r="U2" s="65"/>
      <c r="V2" s="65"/>
    </row>
    <row r="3" spans="1:22" ht="15" thickTop="1" thickBot="1" x14ac:dyDescent="0.5">
      <c r="A3" s="34" t="s">
        <v>4</v>
      </c>
      <c r="B3" s="40">
        <f>+F1*F2+F8*F9-M1*M2-M8*M9</f>
        <v>-1.666984201786903E-7</v>
      </c>
      <c r="C3" s="14"/>
      <c r="D3" s="1"/>
      <c r="H3" s="15"/>
      <c r="I3" s="16"/>
      <c r="J3" s="17"/>
      <c r="K3" s="2"/>
      <c r="L3" s="8"/>
      <c r="M3" s="9"/>
      <c r="R3"/>
      <c r="T3" s="65"/>
      <c r="U3" s="65"/>
      <c r="V3" s="65"/>
    </row>
    <row r="4" spans="1:22" ht="16.5" thickTop="1" thickBot="1" x14ac:dyDescent="0.5">
      <c r="A4" s="34" t="s">
        <v>27</v>
      </c>
      <c r="B4" s="40">
        <f>+F8*(1-F9)-M1*(1-M2)</f>
        <v>1.667448259468074E-7</v>
      </c>
      <c r="C4" s="14"/>
      <c r="D4" s="7"/>
      <c r="E4" s="84" t="s">
        <v>6</v>
      </c>
      <c r="F4" s="95">
        <v>99.9</v>
      </c>
      <c r="H4" s="18"/>
      <c r="I4" s="19" t="s">
        <v>7</v>
      </c>
      <c r="J4" s="20"/>
      <c r="K4" s="2"/>
      <c r="L4" s="78" t="s">
        <v>16</v>
      </c>
      <c r="M4" s="79">
        <v>25</v>
      </c>
      <c r="S4" s="69"/>
      <c r="T4" s="69"/>
      <c r="U4" s="69"/>
      <c r="V4" s="69"/>
    </row>
    <row r="5" spans="1:22" ht="14.65" thickTop="1" x14ac:dyDescent="0.45">
      <c r="A5" s="34" t="s">
        <v>0</v>
      </c>
      <c r="B5" s="40">
        <f>+F1*(1-F2)-M8*(1-M9)</f>
        <v>0</v>
      </c>
      <c r="C5" s="14"/>
      <c r="D5" s="24"/>
      <c r="H5" s="18"/>
      <c r="I5" s="19" t="s">
        <v>8</v>
      </c>
      <c r="J5" s="20"/>
      <c r="K5" s="2"/>
      <c r="L5" s="80" t="s">
        <v>15</v>
      </c>
      <c r="M5" s="81">
        <v>1</v>
      </c>
      <c r="O5" s="69"/>
      <c r="P5" s="69"/>
      <c r="Q5" s="69"/>
      <c r="R5" s="69"/>
      <c r="S5" s="7"/>
      <c r="T5" s="69"/>
      <c r="U5" s="69"/>
      <c r="V5" s="69"/>
    </row>
    <row r="6" spans="1:22" ht="14.65" thickBot="1" x14ac:dyDescent="0.5">
      <c r="A6" s="34" t="s">
        <v>5</v>
      </c>
      <c r="B6" s="40">
        <f>+M2*M5-M6*M9</f>
        <v>0</v>
      </c>
      <c r="C6" s="14"/>
      <c r="D6" s="1"/>
      <c r="H6" s="18"/>
      <c r="I6" s="19" t="s">
        <v>9</v>
      </c>
      <c r="J6" s="20"/>
      <c r="K6" s="2"/>
      <c r="L6" s="82" t="s">
        <v>28</v>
      </c>
      <c r="M6" s="92">
        <v>211.19</v>
      </c>
      <c r="O6" s="69"/>
      <c r="P6" s="70"/>
      <c r="Q6" s="67"/>
      <c r="R6" s="67"/>
      <c r="S6" s="7"/>
      <c r="T6" s="69"/>
      <c r="U6" s="69"/>
      <c r="V6" s="69"/>
    </row>
    <row r="7" spans="1:22" ht="15" thickTop="1" thickBot="1" x14ac:dyDescent="0.5">
      <c r="A7" s="35" t="s">
        <v>32</v>
      </c>
      <c r="B7" s="41">
        <f>+F1*F2*F4/100-M1*M2</f>
        <v>-1.6669842016481251E-7</v>
      </c>
      <c r="C7" s="10"/>
      <c r="H7" s="21"/>
      <c r="I7" s="22"/>
      <c r="J7" s="23"/>
      <c r="K7" s="2"/>
      <c r="O7"/>
      <c r="P7" s="70"/>
      <c r="Q7" s="67"/>
      <c r="R7" s="67"/>
      <c r="S7" s="7"/>
    </row>
    <row r="8" spans="1:22" ht="16.5" thickTop="1" thickBot="1" x14ac:dyDescent="0.6">
      <c r="C8" s="10"/>
      <c r="D8" s="53"/>
      <c r="E8" s="29" t="s">
        <v>22</v>
      </c>
      <c r="F8" s="30">
        <v>472.46208888155422</v>
      </c>
      <c r="H8" s="3"/>
      <c r="J8" s="5"/>
      <c r="K8" s="7"/>
      <c r="L8" s="51" t="s">
        <v>19</v>
      </c>
      <c r="M8" s="30">
        <v>99.900100000000052</v>
      </c>
      <c r="O8"/>
      <c r="Q8" s="68"/>
      <c r="R8" s="68"/>
      <c r="S8" s="7"/>
    </row>
    <row r="9" spans="1:22" ht="16.5" thickTop="1" thickBot="1" x14ac:dyDescent="0.6">
      <c r="C9" s="10"/>
      <c r="D9" s="7"/>
      <c r="E9" s="84" t="s">
        <v>23</v>
      </c>
      <c r="F9" s="85">
        <v>0</v>
      </c>
      <c r="G9" s="6"/>
      <c r="K9" s="52"/>
      <c r="L9" s="42" t="s">
        <v>20</v>
      </c>
      <c r="M9" s="31">
        <v>1.0009999989990282E-6</v>
      </c>
      <c r="O9"/>
      <c r="P9" s="69"/>
      <c r="Q9" s="69"/>
      <c r="R9" s="69"/>
      <c r="S9" s="7"/>
    </row>
    <row r="10" spans="1:22" ht="15" thickTop="1" thickBot="1" x14ac:dyDescent="0.5">
      <c r="A10" s="90" t="s">
        <v>33</v>
      </c>
      <c r="B10" s="2"/>
      <c r="C10" s="7"/>
      <c r="D10" s="7"/>
      <c r="E10" s="11"/>
      <c r="F10" s="12"/>
      <c r="O10" s="69"/>
      <c r="P10"/>
      <c r="Q10" s="69"/>
      <c r="R10" s="69"/>
      <c r="S10" s="7"/>
    </row>
    <row r="11" spans="1:22" ht="15" thickTop="1" thickBot="1" x14ac:dyDescent="0.5">
      <c r="A11" s="88" t="s">
        <v>34</v>
      </c>
      <c r="B11" s="87"/>
      <c r="C11" s="87"/>
      <c r="D11" s="54"/>
      <c r="E11" s="44"/>
      <c r="F11" s="55" t="s">
        <v>24</v>
      </c>
      <c r="G11" s="56"/>
      <c r="H11" s="56"/>
      <c r="I11" s="56"/>
      <c r="J11" s="56"/>
      <c r="K11" s="56"/>
      <c r="L11" s="56"/>
      <c r="M11" s="118"/>
      <c r="N11" s="119"/>
      <c r="O11" s="69"/>
      <c r="P11"/>
      <c r="Q11" s="69"/>
      <c r="R11" s="69"/>
      <c r="S11" s="7"/>
    </row>
    <row r="12" spans="1:22" ht="16.5" thickTop="1" thickBot="1" x14ac:dyDescent="0.6">
      <c r="A12" s="89" t="s">
        <v>35</v>
      </c>
      <c r="B12" s="54"/>
      <c r="C12" s="54"/>
      <c r="D12" s="54"/>
      <c r="E12" s="44"/>
      <c r="F12" s="43" t="s">
        <v>30</v>
      </c>
      <c r="G12" s="13"/>
      <c r="H12" s="13"/>
      <c r="I12" s="13"/>
      <c r="J12" s="13"/>
      <c r="K12" s="13"/>
      <c r="L12" s="13"/>
      <c r="M12" s="118"/>
      <c r="N12" s="119"/>
    </row>
    <row r="13" spans="1:22" ht="16.5" thickTop="1" thickBot="1" x14ac:dyDescent="0.6">
      <c r="A13" s="44"/>
      <c r="B13" s="44"/>
      <c r="C13" s="44"/>
      <c r="D13" s="44"/>
      <c r="E13" s="44"/>
      <c r="F13" s="57" t="s">
        <v>31</v>
      </c>
      <c r="G13" s="13"/>
      <c r="H13" s="13"/>
      <c r="I13" s="13"/>
      <c r="J13" s="13"/>
      <c r="K13" s="13"/>
      <c r="L13" s="13"/>
      <c r="M13" s="118"/>
      <c r="N13" s="119"/>
    </row>
    <row r="14" spans="1:22" ht="15" thickTop="1" thickBot="1" x14ac:dyDescent="0.5">
      <c r="A14" s="45" t="s">
        <v>13</v>
      </c>
      <c r="B14" s="46"/>
      <c r="C14" s="46" t="s">
        <v>11</v>
      </c>
      <c r="D14" s="49"/>
      <c r="E14" s="44"/>
      <c r="F14" s="58" t="s">
        <v>25</v>
      </c>
      <c r="G14" s="59"/>
      <c r="H14" s="59"/>
      <c r="I14" s="59"/>
      <c r="J14" s="59"/>
      <c r="K14" s="59"/>
      <c r="L14" s="59"/>
      <c r="M14" s="118"/>
      <c r="N14" s="119"/>
    </row>
    <row r="15" spans="1:22" ht="16.5" thickTop="1" thickBot="1" x14ac:dyDescent="0.5">
      <c r="A15" s="47" t="s">
        <v>14</v>
      </c>
      <c r="B15" s="48"/>
      <c r="C15" s="48" t="s">
        <v>12</v>
      </c>
      <c r="D15" s="50"/>
      <c r="E15" s="44"/>
    </row>
    <row r="16" spans="1:22" ht="14.65" thickTop="1" x14ac:dyDescent="0.45"/>
    <row r="20" spans="12:12" x14ac:dyDescent="0.45">
      <c r="L20" s="66"/>
    </row>
    <row r="21" spans="12:12" x14ac:dyDescent="0.45">
      <c r="L21" s="66"/>
    </row>
    <row r="22" spans="12:12" x14ac:dyDescent="0.45">
      <c r="L22" s="66"/>
    </row>
  </sheetData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533CD-F56A-4623-BF87-B7A418F2C018}">
  <dimension ref="A1:N26"/>
  <sheetViews>
    <sheetView zoomScale="140" zoomScaleNormal="140" workbookViewId="0">
      <selection activeCell="F19" sqref="F19"/>
    </sheetView>
  </sheetViews>
  <sheetFormatPr defaultRowHeight="14.25" x14ac:dyDescent="0.45"/>
  <cols>
    <col min="1" max="1" width="10.6640625" customWidth="1"/>
    <col min="2" max="2" width="10.1328125" customWidth="1"/>
    <col min="9" max="9" width="9.19921875" bestFit="1" customWidth="1"/>
  </cols>
  <sheetData>
    <row r="1" spans="1:14" x14ac:dyDescent="0.45">
      <c r="A1" t="s">
        <v>49</v>
      </c>
    </row>
    <row r="2" spans="1:14" x14ac:dyDescent="0.45">
      <c r="A2" s="91" t="s">
        <v>15</v>
      </c>
      <c r="B2" s="96">
        <v>1</v>
      </c>
      <c r="C2" s="91" t="s">
        <v>16</v>
      </c>
      <c r="D2" s="96">
        <v>25</v>
      </c>
      <c r="F2" s="91" t="s">
        <v>42</v>
      </c>
      <c r="G2" s="96">
        <v>99.9</v>
      </c>
      <c r="I2" s="8" t="s">
        <v>28</v>
      </c>
      <c r="J2" s="93">
        <v>211.19</v>
      </c>
    </row>
    <row r="3" spans="1:14" ht="14.65" thickBot="1" x14ac:dyDescent="0.5"/>
    <row r="4" spans="1:14" ht="15" thickTop="1" thickBot="1" x14ac:dyDescent="0.5">
      <c r="A4" s="71" t="s">
        <v>1</v>
      </c>
      <c r="B4" s="72" t="s">
        <v>36</v>
      </c>
      <c r="C4" s="72" t="s">
        <v>37</v>
      </c>
      <c r="D4" s="72" t="s">
        <v>38</v>
      </c>
      <c r="E4" s="72" t="s">
        <v>39</v>
      </c>
      <c r="F4" s="72" t="s">
        <v>40</v>
      </c>
      <c r="G4" s="72" t="s">
        <v>41</v>
      </c>
      <c r="H4" s="72" t="s">
        <v>2</v>
      </c>
      <c r="I4" s="73" t="s">
        <v>3</v>
      </c>
      <c r="K4" s="75" t="s">
        <v>43</v>
      </c>
      <c r="L4" s="77"/>
      <c r="M4" s="77"/>
      <c r="N4" s="76"/>
    </row>
    <row r="5" spans="1:14" ht="14.65" thickTop="1" x14ac:dyDescent="0.45">
      <c r="A5" s="26">
        <v>0</v>
      </c>
      <c r="B5" s="110">
        <v>100</v>
      </c>
      <c r="C5" s="111">
        <v>1E-3</v>
      </c>
      <c r="D5" s="19"/>
      <c r="E5" s="19"/>
      <c r="F5" s="19"/>
      <c r="G5" s="19"/>
      <c r="H5" s="114">
        <f>+C5/(1-C5)</f>
        <v>1.001001001001001E-3</v>
      </c>
      <c r="I5" s="25"/>
      <c r="K5" s="26" t="s">
        <v>37</v>
      </c>
      <c r="L5" s="19" t="s">
        <v>39</v>
      </c>
      <c r="M5" s="19" t="s">
        <v>2</v>
      </c>
      <c r="N5" s="25" t="s">
        <v>3</v>
      </c>
    </row>
    <row r="6" spans="1:14" x14ac:dyDescent="0.45">
      <c r="A6" s="26">
        <v>1</v>
      </c>
      <c r="B6" s="97">
        <f>+B5*(1-C5)/(1-C6)</f>
        <v>99.925670756061578</v>
      </c>
      <c r="C6" s="36">
        <v>2.5689851133689875E-4</v>
      </c>
      <c r="D6" s="99">
        <f t="shared" ref="D5:D9" si="0">+D7+B5-B6</f>
        <v>1.8413252967957305</v>
      </c>
      <c r="E6" s="98">
        <f t="shared" ref="E6:E9" si="1">+(D7*E7+B5*C5-B6*C6)/D6</f>
        <v>5.4254400443987674E-2</v>
      </c>
      <c r="F6" s="37">
        <f>+E6*$B$2-C6*$J$2</f>
        <v>3.8347480260658706E-9</v>
      </c>
      <c r="G6" s="37">
        <f>+B5*C5*G2/100-D6*E6</f>
        <v>0</v>
      </c>
      <c r="H6" s="114">
        <f t="shared" ref="H6:H10" si="2">+C6/(1-C6)</f>
        <v>2.5696452514087386E-4</v>
      </c>
      <c r="I6" s="100">
        <f>+E6/(1-E6)</f>
        <v>5.7366801885684507E-2</v>
      </c>
      <c r="K6" s="64">
        <v>0</v>
      </c>
      <c r="L6" s="108">
        <f>+$J$2*K6/$B$2</f>
        <v>0</v>
      </c>
      <c r="M6" s="108">
        <f>+K6/(1-K6)</f>
        <v>0</v>
      </c>
      <c r="N6" s="61">
        <f>+L6/(1-L6)</f>
        <v>0</v>
      </c>
    </row>
    <row r="7" spans="1:14" x14ac:dyDescent="0.45">
      <c r="A7" s="26">
        <v>2</v>
      </c>
      <c r="B7" s="97">
        <f t="shared" ref="B7:B10" si="3">+B6*(1-C6)/(1-C7)</f>
        <v>99.906845896879688</v>
      </c>
      <c r="C7" s="36">
        <v>6.8522800597100203E-5</v>
      </c>
      <c r="D7" s="99">
        <f t="shared" si="0"/>
        <v>1.7669960528573085</v>
      </c>
      <c r="E7" s="98">
        <f t="shared" si="1"/>
        <v>1.4471314760564574E-2</v>
      </c>
      <c r="F7" s="37">
        <f t="shared" ref="F7:F10" si="4">+E7*$B$2-C7*$J$2</f>
        <v>-1.5497537017572505E-8</v>
      </c>
      <c r="G7" s="19"/>
      <c r="H7" s="114">
        <f t="shared" si="2"/>
        <v>6.8527496293064116E-5</v>
      </c>
      <c r="I7" s="100">
        <f t="shared" ref="I7:I11" si="5">+E7/(1-E7)</f>
        <v>1.4683808779293674E-2</v>
      </c>
      <c r="K7" s="64">
        <v>1E-4</v>
      </c>
      <c r="L7" s="108">
        <f t="shared" ref="L7:L17" si="6">+$J$2*K7/$B$2</f>
        <v>2.1119000000000002E-2</v>
      </c>
      <c r="M7" s="108">
        <f t="shared" ref="M7:M17" si="7">+K7/(1-K7)</f>
        <v>1.0001000100010001E-4</v>
      </c>
      <c r="N7" s="61">
        <f t="shared" ref="N7:N17" si="8">+L7/(1-L7)</f>
        <v>2.1574634710449996E-2</v>
      </c>
    </row>
    <row r="8" spans="1:14" x14ac:dyDescent="0.45">
      <c r="A8" s="26">
        <v>3</v>
      </c>
      <c r="B8" s="97">
        <f t="shared" si="3"/>
        <v>99.901825392567233</v>
      </c>
      <c r="C8" s="36">
        <v>1.8271864003086556E-5</v>
      </c>
      <c r="D8" s="99">
        <f t="shared" si="0"/>
        <v>1.7481711936754181</v>
      </c>
      <c r="E8" s="98">
        <f t="shared" si="1"/>
        <v>3.8588308193628902E-3</v>
      </c>
      <c r="F8" s="37">
        <f t="shared" si="4"/>
        <v>-4.1394489593872541E-9</v>
      </c>
      <c r="G8" s="19"/>
      <c r="H8" s="114">
        <f t="shared" si="2"/>
        <v>1.8272197870201077E-5</v>
      </c>
      <c r="I8" s="100">
        <f t="shared" si="5"/>
        <v>3.8737790774543744E-3</v>
      </c>
      <c r="K8" s="64">
        <v>2.0000000000000001E-4</v>
      </c>
      <c r="L8" s="108">
        <f t="shared" si="6"/>
        <v>4.2238000000000005E-2</v>
      </c>
      <c r="M8" s="108">
        <f t="shared" si="7"/>
        <v>2.0004000800160032E-4</v>
      </c>
      <c r="N8" s="61">
        <f t="shared" si="8"/>
        <v>4.4100726485285492E-2</v>
      </c>
    </row>
    <row r="9" spans="1:14" x14ac:dyDescent="0.45">
      <c r="A9" s="26">
        <v>4</v>
      </c>
      <c r="B9" s="97">
        <f t="shared" si="3"/>
        <v>99.900468217221245</v>
      </c>
      <c r="C9" s="36">
        <v>4.6868371048265878E-6</v>
      </c>
      <c r="D9" s="99">
        <f t="shared" si="0"/>
        <v>1.7431506893629631</v>
      </c>
      <c r="E9" s="98">
        <f t="shared" si="1"/>
        <v>9.8981262937379469E-4</v>
      </c>
      <c r="F9" s="37">
        <f t="shared" si="4"/>
        <v>-4.9879453237026972E-10</v>
      </c>
      <c r="G9" s="19"/>
      <c r="H9" s="114">
        <f t="shared" si="2"/>
        <v>4.6868590713715885E-6</v>
      </c>
      <c r="I9" s="100">
        <f t="shared" si="5"/>
        <v>9.9079332912406092E-4</v>
      </c>
      <c r="K9" s="64">
        <v>2.9999999999999997E-4</v>
      </c>
      <c r="L9" s="108">
        <f t="shared" si="6"/>
        <v>6.3356999999999997E-2</v>
      </c>
      <c r="M9" s="108">
        <f t="shared" si="7"/>
        <v>3.0009002700810239E-4</v>
      </c>
      <c r="N9" s="61">
        <f t="shared" si="8"/>
        <v>6.7642634386847492E-2</v>
      </c>
    </row>
    <row r="10" spans="1:14" x14ac:dyDescent="0.45">
      <c r="A10" s="26">
        <v>5</v>
      </c>
      <c r="B10" s="97">
        <f t="shared" si="3"/>
        <v>99.900100000000009</v>
      </c>
      <c r="C10" s="36">
        <v>1.0009999989989026E-6</v>
      </c>
      <c r="D10" s="99">
        <f>+D11+B9-B10</f>
        <v>1.741793514016976</v>
      </c>
      <c r="E10" s="98">
        <f>+(D11*E11+B9*C9-B10*C10)/D10</f>
        <v>2.1140118978904565E-4</v>
      </c>
      <c r="F10" s="37">
        <f t="shared" si="4"/>
        <v>4.674266616128131E-16</v>
      </c>
      <c r="G10" s="19"/>
      <c r="H10" s="114">
        <f t="shared" si="2"/>
        <v>1.0010010010009035E-6</v>
      </c>
      <c r="I10" s="100">
        <f t="shared" si="5"/>
        <v>2.1144588970170458E-4</v>
      </c>
      <c r="K10" s="64">
        <v>4.0000000000000002E-4</v>
      </c>
      <c r="L10" s="108">
        <f t="shared" si="6"/>
        <v>8.4476000000000009E-2</v>
      </c>
      <c r="M10" s="108">
        <f t="shared" si="7"/>
        <v>4.0016006402561027E-4</v>
      </c>
      <c r="N10" s="61">
        <f t="shared" si="8"/>
        <v>9.2270655930374312E-2</v>
      </c>
    </row>
    <row r="11" spans="1:14" ht="14.65" thickBot="1" x14ac:dyDescent="0.5">
      <c r="A11" s="101">
        <v>6</v>
      </c>
      <c r="B11" s="102"/>
      <c r="C11" s="102"/>
      <c r="D11" s="113">
        <v>1.7414252967957464</v>
      </c>
      <c r="E11" s="112">
        <v>0</v>
      </c>
      <c r="F11" s="102"/>
      <c r="G11" s="102"/>
      <c r="H11" s="102"/>
      <c r="I11" s="103">
        <f t="shared" si="5"/>
        <v>0</v>
      </c>
      <c r="K11" s="64">
        <v>5.0000000000000001E-4</v>
      </c>
      <c r="L11" s="108">
        <f t="shared" si="6"/>
        <v>0.10559499999999999</v>
      </c>
      <c r="M11" s="108">
        <f t="shared" si="7"/>
        <v>5.0025012506253123E-4</v>
      </c>
      <c r="N11" s="61">
        <f t="shared" si="8"/>
        <v>0.11806172818801325</v>
      </c>
    </row>
    <row r="12" spans="1:14" ht="15" thickTop="1" thickBot="1" x14ac:dyDescent="0.5">
      <c r="K12" s="64">
        <v>5.9999999999999995E-4</v>
      </c>
      <c r="L12" s="108">
        <f t="shared" si="6"/>
        <v>0.12671399999999999</v>
      </c>
      <c r="M12" s="108">
        <f t="shared" si="7"/>
        <v>6.0036021612967783E-4</v>
      </c>
      <c r="N12" s="61">
        <f t="shared" si="8"/>
        <v>0.14510023062318644</v>
      </c>
    </row>
    <row r="13" spans="1:14" ht="14.65" thickTop="1" x14ac:dyDescent="0.45">
      <c r="A13" s="75" t="s">
        <v>26</v>
      </c>
      <c r="B13" s="76"/>
      <c r="C13" s="94"/>
      <c r="D13" s="75" t="s">
        <v>46</v>
      </c>
      <c r="E13" s="76"/>
      <c r="G13" s="115" t="s">
        <v>47</v>
      </c>
      <c r="H13" s="115"/>
      <c r="K13" s="64">
        <v>6.9999999999999999E-4</v>
      </c>
      <c r="L13" s="108">
        <f t="shared" si="6"/>
        <v>0.14783299999999999</v>
      </c>
      <c r="M13" s="108">
        <f t="shared" si="7"/>
        <v>7.0049034324026825E-4</v>
      </c>
      <c r="N13" s="61">
        <f t="shared" si="8"/>
        <v>0.17347890730338067</v>
      </c>
    </row>
    <row r="14" spans="1:14" x14ac:dyDescent="0.45">
      <c r="A14" s="104" t="s">
        <v>44</v>
      </c>
      <c r="B14" s="60">
        <f>+B5*(1-C5)/D11</f>
        <v>57.366801885683977</v>
      </c>
      <c r="D14" s="26" t="s">
        <v>2</v>
      </c>
      <c r="E14" s="25" t="s">
        <v>3</v>
      </c>
      <c r="G14" s="86" t="s">
        <v>33</v>
      </c>
      <c r="H14" s="86"/>
      <c r="K14" s="64">
        <v>8.0000000000000004E-4</v>
      </c>
      <c r="L14" s="108">
        <f t="shared" si="6"/>
        <v>0.16895200000000002</v>
      </c>
      <c r="M14" s="108">
        <f t="shared" si="7"/>
        <v>8.00640512409928E-4</v>
      </c>
      <c r="N14" s="61">
        <f t="shared" si="8"/>
        <v>0.20329992972728411</v>
      </c>
    </row>
    <row r="15" spans="1:14" x14ac:dyDescent="0.45">
      <c r="A15" s="104" t="s">
        <v>45</v>
      </c>
      <c r="B15" s="105">
        <f>+I6-B14*H5</f>
        <v>-5.7424226111262022E-5</v>
      </c>
      <c r="D15" s="106">
        <f>+H5</f>
        <v>1.001001001001001E-3</v>
      </c>
      <c r="E15" s="100">
        <f>+I6</f>
        <v>5.7366801885684507E-2</v>
      </c>
      <c r="G15" s="116" t="s">
        <v>34</v>
      </c>
      <c r="H15" s="116"/>
      <c r="K15" s="64">
        <v>8.9999999999999998E-4</v>
      </c>
      <c r="L15" s="108">
        <f t="shared" si="6"/>
        <v>0.19007099999999999</v>
      </c>
      <c r="M15" s="108">
        <f t="shared" si="7"/>
        <v>9.0081072965669101E-4</v>
      </c>
      <c r="N15" s="61">
        <f t="shared" si="8"/>
        <v>0.23467612593202614</v>
      </c>
    </row>
    <row r="16" spans="1:14" x14ac:dyDescent="0.45">
      <c r="A16" s="26" t="s">
        <v>2</v>
      </c>
      <c r="B16" s="25" t="s">
        <v>3</v>
      </c>
      <c r="D16" s="106">
        <f>+H6</f>
        <v>2.5696452514087386E-4</v>
      </c>
      <c r="E16" s="100">
        <f>+I6</f>
        <v>5.7366801885684507E-2</v>
      </c>
      <c r="G16" s="117" t="s">
        <v>35</v>
      </c>
      <c r="H16" s="117"/>
      <c r="K16" s="64">
        <v>1E-3</v>
      </c>
      <c r="L16" s="108">
        <f t="shared" si="6"/>
        <v>0.21118999999999999</v>
      </c>
      <c r="M16" s="108">
        <f t="shared" si="7"/>
        <v>1.001001001001001E-3</v>
      </c>
      <c r="N16" s="61">
        <f t="shared" si="8"/>
        <v>0.26773240704352125</v>
      </c>
    </row>
    <row r="17" spans="1:14" ht="14.65" thickBot="1" x14ac:dyDescent="0.5">
      <c r="A17" s="64">
        <v>0</v>
      </c>
      <c r="B17" s="28">
        <f>+$B$14*A17+$B$15</f>
        <v>-5.7424226111262022E-5</v>
      </c>
      <c r="D17" s="106">
        <f>+H6</f>
        <v>2.5696452514087386E-4</v>
      </c>
      <c r="E17" s="100">
        <f>+I7</f>
        <v>1.4683808779293674E-2</v>
      </c>
      <c r="K17" s="62">
        <v>1.1000000000000001E-3</v>
      </c>
      <c r="L17" s="109">
        <f t="shared" si="6"/>
        <v>0.23230900000000002</v>
      </c>
      <c r="M17" s="109">
        <f t="shared" si="7"/>
        <v>1.1012113324657122E-3</v>
      </c>
      <c r="N17" s="63">
        <f t="shared" si="8"/>
        <v>0.30260742929121226</v>
      </c>
    </row>
    <row r="18" spans="1:14" ht="15" thickTop="1" thickBot="1" x14ac:dyDescent="0.5">
      <c r="A18" s="62">
        <v>1.1999999999999999E-3</v>
      </c>
      <c r="B18" s="27">
        <f>+$B$14*A18+$B$15</f>
        <v>6.8782738036709506E-2</v>
      </c>
      <c r="D18" s="106">
        <f>+H7</f>
        <v>6.8527496293064116E-5</v>
      </c>
      <c r="E18" s="100">
        <f>+I7</f>
        <v>1.4683808779293674E-2</v>
      </c>
    </row>
    <row r="19" spans="1:14" ht="14.65" thickTop="1" x14ac:dyDescent="0.45">
      <c r="D19" s="106">
        <f>+H7</f>
        <v>6.8527496293064116E-5</v>
      </c>
      <c r="E19" s="100">
        <f>+I8</f>
        <v>3.8737790774543744E-3</v>
      </c>
    </row>
    <row r="20" spans="1:14" x14ac:dyDescent="0.45">
      <c r="D20" s="106">
        <f>+H8</f>
        <v>1.8272197870201077E-5</v>
      </c>
      <c r="E20" s="100">
        <f>+I8</f>
        <v>3.8737790774543744E-3</v>
      </c>
    </row>
    <row r="21" spans="1:14" x14ac:dyDescent="0.45">
      <c r="D21" s="106">
        <f>+H8</f>
        <v>1.8272197870201077E-5</v>
      </c>
      <c r="E21" s="100">
        <f>+I9</f>
        <v>9.9079332912406092E-4</v>
      </c>
    </row>
    <row r="22" spans="1:14" x14ac:dyDescent="0.45">
      <c r="D22" s="106">
        <f>+H9</f>
        <v>4.6868590713715885E-6</v>
      </c>
      <c r="E22" s="100">
        <f>+I9</f>
        <v>9.9079332912406092E-4</v>
      </c>
    </row>
    <row r="23" spans="1:14" x14ac:dyDescent="0.45">
      <c r="D23" s="106">
        <f>+H9</f>
        <v>4.6868590713715885E-6</v>
      </c>
      <c r="E23" s="100">
        <f>+I10</f>
        <v>2.1144588970170458E-4</v>
      </c>
    </row>
    <row r="24" spans="1:14" x14ac:dyDescent="0.45">
      <c r="D24" s="106">
        <f>+H10</f>
        <v>1.0010010010009035E-6</v>
      </c>
      <c r="E24" s="100">
        <f>+I10</f>
        <v>2.1144588970170458E-4</v>
      </c>
    </row>
    <row r="25" spans="1:14" ht="14.65" thickBot="1" x14ac:dyDescent="0.5">
      <c r="D25" s="107">
        <f>+H10</f>
        <v>1.0010010010009035E-6</v>
      </c>
      <c r="E25" s="103">
        <f>+I11</f>
        <v>0</v>
      </c>
    </row>
    <row r="26" spans="1:14" ht="14.65" thickTop="1" x14ac:dyDescent="0.45"/>
  </sheetData>
  <mergeCells count="3">
    <mergeCell ref="A13:B13"/>
    <mergeCell ref="D13:E13"/>
    <mergeCell ref="K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1-Stage</vt:lpstr>
      <vt:lpstr>5-Stage</vt:lpstr>
      <vt:lpstr>XY</vt:lpstr>
      <vt:lpstr>XY (small scale)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Alan</dc:creator>
  <cp:lastModifiedBy>alane</cp:lastModifiedBy>
  <cp:lastPrinted>2017-06-23T18:18:44Z</cp:lastPrinted>
  <dcterms:created xsi:type="dcterms:W3CDTF">2017-05-15T20:54:28Z</dcterms:created>
  <dcterms:modified xsi:type="dcterms:W3CDTF">2020-02-25T17:20:12Z</dcterms:modified>
</cp:coreProperties>
</file>