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obiedw\Documents\A Separations Book\Chapter 10 Distillation - Multicomponent Systems\"/>
    </mc:Choice>
  </mc:AlternateContent>
  <bookViews>
    <workbookView xWindow="0" yWindow="0" windowWidth="24000" windowHeight="11028" tabRatio="807" activeTab="5"/>
  </bookViews>
  <sheets>
    <sheet name="10-Tray" sheetId="24" r:id="rId1"/>
    <sheet name="T" sheetId="10" r:id="rId2"/>
    <sheet name="x" sheetId="11" r:id="rId3"/>
    <sheet name="y" sheetId="25" r:id="rId4"/>
    <sheet name="Flow" sheetId="9" r:id="rId5"/>
    <sheet name="DIY" sheetId="26" r:id="rId6"/>
  </sheets>
  <definedNames>
    <definedName name="solver_adj" localSheetId="0" hidden="1">'10-Tray'!$S$7:$S$18,'10-Tray'!$I$7,'10-Tray'!$J$7</definedName>
    <definedName name="solver_adj" localSheetId="5" hidden="1">DIY!$S$7:$S$18,DIY!$I$7,DIY!$J$7</definedName>
    <definedName name="solver_cvg" localSheetId="0" hidden="1">0.0001</definedName>
    <definedName name="solver_cvg" localSheetId="5" hidden="1">0.0001</definedName>
    <definedName name="solver_drv" localSheetId="0" hidden="1">1</definedName>
    <definedName name="solver_drv" localSheetId="5" hidden="1">1</definedName>
    <definedName name="solver_eng" localSheetId="0" hidden="1">1</definedName>
    <definedName name="solver_eng" localSheetId="5" hidden="1">1</definedName>
    <definedName name="solver_est" localSheetId="0" hidden="1">1</definedName>
    <definedName name="solver_est" localSheetId="5" hidden="1">1</definedName>
    <definedName name="solver_itr" localSheetId="0" hidden="1">100</definedName>
    <definedName name="solver_itr" localSheetId="5" hidden="1">100</definedName>
    <definedName name="solver_lhs1" localSheetId="0" hidden="1">'10-Tray'!$M$20</definedName>
    <definedName name="solver_lhs1" localSheetId="5" hidden="1">DIY!$M$20</definedName>
    <definedName name="solver_lhs10" localSheetId="0" hidden="1">'10-Tray'!$W$9</definedName>
    <definedName name="solver_lhs10" localSheetId="5" hidden="1">DIY!$W$9</definedName>
    <definedName name="solver_lhs11" localSheetId="0" hidden="1">'10-Tray'!$W$9</definedName>
    <definedName name="solver_lhs11" localSheetId="5" hidden="1">DIY!$W$9</definedName>
    <definedName name="solver_lhs12" localSheetId="0" hidden="1">'10-Tray'!$W$9</definedName>
    <definedName name="solver_lhs12" localSheetId="5" hidden="1">DIY!$W$9</definedName>
    <definedName name="solver_lhs13" localSheetId="0" hidden="1">'10-Tray'!$W$9</definedName>
    <definedName name="solver_lhs13" localSheetId="5" hidden="1">DIY!$W$9</definedName>
    <definedName name="solver_lhs2" localSheetId="0" hidden="1">'10-Tray'!$W$7:$W$18</definedName>
    <definedName name="solver_lhs2" localSheetId="5" hidden="1">DIY!$W$7:$W$18</definedName>
    <definedName name="solver_lhs3" localSheetId="0" hidden="1">'10-Tray'!$W$9</definedName>
    <definedName name="solver_lhs3" localSheetId="5" hidden="1">DIY!$W$9</definedName>
    <definedName name="solver_lhs4" localSheetId="0" hidden="1">'10-Tray'!$W$9</definedName>
    <definedName name="solver_lhs4" localSheetId="5" hidden="1">DIY!$W$9</definedName>
    <definedName name="solver_lhs5" localSheetId="0" hidden="1">'10-Tray'!$W$9</definedName>
    <definedName name="solver_lhs5" localSheetId="5" hidden="1">DIY!$W$9</definedName>
    <definedName name="solver_lhs6" localSheetId="0" hidden="1">'10-Tray'!$W$9</definedName>
    <definedName name="solver_lhs6" localSheetId="5" hidden="1">DIY!$W$9</definedName>
    <definedName name="solver_lhs7" localSheetId="0" hidden="1">'10-Tray'!$W$9</definedName>
    <definedName name="solver_lhs7" localSheetId="5" hidden="1">DIY!$W$9</definedName>
    <definedName name="solver_lhs8" localSheetId="0" hidden="1">'10-Tray'!$W$9</definedName>
    <definedName name="solver_lhs8" localSheetId="5" hidden="1">DIY!$W$9</definedName>
    <definedName name="solver_lhs9" localSheetId="0" hidden="1">'10-Tray'!$W$9</definedName>
    <definedName name="solver_lhs9" localSheetId="5" hidden="1">DIY!$W$9</definedName>
    <definedName name="solver_lin" localSheetId="0" hidden="1">2</definedName>
    <definedName name="solver_lin" localSheetId="5" hidden="1">2</definedName>
    <definedName name="solver_mip" localSheetId="0" hidden="1">2147483647</definedName>
    <definedName name="solver_mip" localSheetId="5" hidden="1">2147483647</definedName>
    <definedName name="solver_mni" localSheetId="0" hidden="1">30</definedName>
    <definedName name="solver_mni" localSheetId="5" hidden="1">30</definedName>
    <definedName name="solver_mrt" localSheetId="0" hidden="1">0.075</definedName>
    <definedName name="solver_mrt" localSheetId="5" hidden="1">0.075</definedName>
    <definedName name="solver_msl" localSheetId="0" hidden="1">2</definedName>
    <definedName name="solver_msl" localSheetId="5" hidden="1">2</definedName>
    <definedName name="solver_neg" localSheetId="0" hidden="1">2</definedName>
    <definedName name="solver_neg" localSheetId="5" hidden="1">2</definedName>
    <definedName name="solver_nod" localSheetId="0" hidden="1">2147483647</definedName>
    <definedName name="solver_nod" localSheetId="5" hidden="1">2147483647</definedName>
    <definedName name="solver_num" localSheetId="0" hidden="1">2</definedName>
    <definedName name="solver_num" localSheetId="5" hidden="1">2</definedName>
    <definedName name="solver_nwt" localSheetId="0" hidden="1">1</definedName>
    <definedName name="solver_nwt" localSheetId="5" hidden="1">1</definedName>
    <definedName name="solver_opt" localSheetId="0" hidden="1">'10-Tray'!$L$20</definedName>
    <definedName name="solver_opt" localSheetId="5" hidden="1">DIY!$L$20</definedName>
    <definedName name="solver_pre" localSheetId="0" hidden="1">0.000001</definedName>
    <definedName name="solver_pre" localSheetId="5" hidden="1">0.000001</definedName>
    <definedName name="solver_rbv" localSheetId="0" hidden="1">1</definedName>
    <definedName name="solver_rbv" localSheetId="5" hidden="1">1</definedName>
    <definedName name="solver_rel1" localSheetId="0" hidden="1">2</definedName>
    <definedName name="solver_rel1" localSheetId="5" hidden="1">2</definedName>
    <definedName name="solver_rel10" localSheetId="0" hidden="1">2</definedName>
    <definedName name="solver_rel10" localSheetId="5" hidden="1">2</definedName>
    <definedName name="solver_rel11" localSheetId="0" hidden="1">2</definedName>
    <definedName name="solver_rel11" localSheetId="5" hidden="1">2</definedName>
    <definedName name="solver_rel12" localSheetId="0" hidden="1">2</definedName>
    <definedName name="solver_rel12" localSheetId="5" hidden="1">2</definedName>
    <definedName name="solver_rel13" localSheetId="0" hidden="1">2</definedName>
    <definedName name="solver_rel13" localSheetId="5" hidden="1">2</definedName>
    <definedName name="solver_rel2" localSheetId="0" hidden="1">2</definedName>
    <definedName name="solver_rel2" localSheetId="5" hidden="1">2</definedName>
    <definedName name="solver_rel3" localSheetId="0" hidden="1">2</definedName>
    <definedName name="solver_rel3" localSheetId="5" hidden="1">2</definedName>
    <definedName name="solver_rel4" localSheetId="0" hidden="1">2</definedName>
    <definedName name="solver_rel4" localSheetId="5" hidden="1">2</definedName>
    <definedName name="solver_rel5" localSheetId="0" hidden="1">2</definedName>
    <definedName name="solver_rel5" localSheetId="5" hidden="1">2</definedName>
    <definedName name="solver_rel6" localSheetId="0" hidden="1">2</definedName>
    <definedName name="solver_rel6" localSheetId="5" hidden="1">2</definedName>
    <definedName name="solver_rel7" localSheetId="0" hidden="1">2</definedName>
    <definedName name="solver_rel7" localSheetId="5" hidden="1">2</definedName>
    <definedName name="solver_rel8" localSheetId="0" hidden="1">2</definedName>
    <definedName name="solver_rel8" localSheetId="5" hidden="1">2</definedName>
    <definedName name="solver_rel9" localSheetId="0" hidden="1">2</definedName>
    <definedName name="solver_rel9" localSheetId="5" hidden="1">2</definedName>
    <definedName name="solver_rhs1" localSheetId="0" hidden="1">0</definedName>
    <definedName name="solver_rhs1" localSheetId="5" hidden="1">0</definedName>
    <definedName name="solver_rhs10" localSheetId="0" hidden="1">1</definedName>
    <definedName name="solver_rhs10" localSheetId="5" hidden="1">1</definedName>
    <definedName name="solver_rhs11" localSheetId="0" hidden="1">1</definedName>
    <definedName name="solver_rhs11" localSheetId="5" hidden="1">1</definedName>
    <definedName name="solver_rhs12" localSheetId="0" hidden="1">1</definedName>
    <definedName name="solver_rhs12" localSheetId="5" hidden="1">1</definedName>
    <definedName name="solver_rhs13" localSheetId="0" hidden="1">1</definedName>
    <definedName name="solver_rhs13" localSheetId="5" hidden="1">1</definedName>
    <definedName name="solver_rhs2" localSheetId="0" hidden="1">1</definedName>
    <definedName name="solver_rhs2" localSheetId="5" hidden="1">1</definedName>
    <definedName name="solver_rhs3" localSheetId="0" hidden="1">1</definedName>
    <definedName name="solver_rhs3" localSheetId="5" hidden="1">1</definedName>
    <definedName name="solver_rhs4" localSheetId="0" hidden="1">1</definedName>
    <definedName name="solver_rhs4" localSheetId="5" hidden="1">1</definedName>
    <definedName name="solver_rhs5" localSheetId="0" hidden="1">1</definedName>
    <definedName name="solver_rhs5" localSheetId="5" hidden="1">1</definedName>
    <definedName name="solver_rhs6" localSheetId="0" hidden="1">1</definedName>
    <definedName name="solver_rhs6" localSheetId="5" hidden="1">1</definedName>
    <definedName name="solver_rhs7" localSheetId="0" hidden="1">1</definedName>
    <definedName name="solver_rhs7" localSheetId="5" hidden="1">1</definedName>
    <definedName name="solver_rhs8" localSheetId="0" hidden="1">1</definedName>
    <definedName name="solver_rhs8" localSheetId="5" hidden="1">1</definedName>
    <definedName name="solver_rhs9" localSheetId="0" hidden="1">1</definedName>
    <definedName name="solver_rhs9" localSheetId="5" hidden="1">1</definedName>
    <definedName name="solver_rlx" localSheetId="0" hidden="1">1</definedName>
    <definedName name="solver_rlx" localSheetId="5" hidden="1">1</definedName>
    <definedName name="solver_rsd" localSheetId="0" hidden="1">0</definedName>
    <definedName name="solver_rsd" localSheetId="5" hidden="1">0</definedName>
    <definedName name="solver_scl" localSheetId="0" hidden="1">2</definedName>
    <definedName name="solver_scl" localSheetId="5" hidden="1">2</definedName>
    <definedName name="solver_sho" localSheetId="0" hidden="1">2</definedName>
    <definedName name="solver_sho" localSheetId="5" hidden="1">2</definedName>
    <definedName name="solver_ssz" localSheetId="0" hidden="1">100</definedName>
    <definedName name="solver_ssz" localSheetId="5" hidden="1">100</definedName>
    <definedName name="solver_tim" localSheetId="0" hidden="1">100</definedName>
    <definedName name="solver_tim" localSheetId="5" hidden="1">100</definedName>
    <definedName name="solver_tol" localSheetId="0" hidden="1">0.05</definedName>
    <definedName name="solver_tol" localSheetId="5" hidden="1">0.05</definedName>
    <definedName name="solver_typ" localSheetId="0" hidden="1">3</definedName>
    <definedName name="solver_typ" localSheetId="5" hidden="1">3</definedName>
    <definedName name="solver_val" localSheetId="0" hidden="1">0</definedName>
    <definedName name="solver_val" localSheetId="5" hidden="1">0</definedName>
    <definedName name="solver_ver" localSheetId="0" hidden="1">3</definedName>
    <definedName name="solver_ver" localSheetId="5" hidden="1">3</definedName>
  </definedNames>
  <calcPr calcId="152511"/>
</workbook>
</file>

<file path=xl/calcChain.xml><?xml version="1.0" encoding="utf-8"?>
<calcChain xmlns="http://schemas.openxmlformats.org/spreadsheetml/2006/main">
  <c r="G9" i="24" l="1"/>
  <c r="G10" i="24"/>
  <c r="G11" i="24"/>
  <c r="G12" i="24"/>
  <c r="G13" i="24"/>
  <c r="G14" i="24"/>
  <c r="G15" i="24"/>
  <c r="G16" i="24"/>
  <c r="G17" i="24"/>
  <c r="G8" i="24"/>
  <c r="Q8" i="24" l="1"/>
  <c r="P8" i="24"/>
  <c r="M7" i="24"/>
  <c r="L7" i="24"/>
  <c r="R27" i="24"/>
  <c r="R28" i="24"/>
  <c r="R29" i="24"/>
  <c r="R30" i="24"/>
  <c r="R31" i="24"/>
  <c r="R32" i="24"/>
  <c r="R33" i="24"/>
  <c r="R34" i="24"/>
  <c r="R35" i="24"/>
  <c r="R36" i="24"/>
  <c r="R26" i="24"/>
  <c r="N26" i="24"/>
  <c r="N27" i="24"/>
  <c r="N28" i="24"/>
  <c r="N29" i="24"/>
  <c r="N30" i="24"/>
  <c r="N31" i="24"/>
  <c r="N32" i="24"/>
  <c r="N33" i="24"/>
  <c r="N34" i="24"/>
  <c r="N35" i="24"/>
  <c r="N36" i="24"/>
  <c r="N25" i="24"/>
  <c r="V7" i="24"/>
  <c r="U7" i="24"/>
  <c r="T7" i="24"/>
  <c r="R8" i="24" l="1"/>
  <c r="N7" i="24"/>
  <c r="F9" i="24"/>
  <c r="F10" i="24"/>
  <c r="F11" i="24"/>
  <c r="F12" i="24"/>
  <c r="F13" i="24"/>
  <c r="F14" i="24"/>
  <c r="F15" i="24"/>
  <c r="F16" i="24"/>
  <c r="F17" i="24"/>
  <c r="E9" i="24"/>
  <c r="E10" i="24"/>
  <c r="E11" i="24"/>
  <c r="E12" i="24"/>
  <c r="E13" i="24"/>
  <c r="E14" i="24"/>
  <c r="E15" i="24"/>
  <c r="E16" i="24"/>
  <c r="E17" i="24"/>
  <c r="F8" i="24"/>
  <c r="E8" i="24"/>
  <c r="V8" i="24" l="1"/>
  <c r="V9" i="24"/>
  <c r="V10" i="24"/>
  <c r="V11" i="24"/>
  <c r="V12" i="24"/>
  <c r="V13" i="24"/>
  <c r="V14" i="24"/>
  <c r="V15" i="24"/>
  <c r="V16" i="24"/>
  <c r="V17" i="24"/>
  <c r="V18" i="24"/>
  <c r="U18" i="24"/>
  <c r="T18" i="24"/>
  <c r="U17" i="24"/>
  <c r="T17" i="24"/>
  <c r="U16" i="24"/>
  <c r="T16" i="24"/>
  <c r="U15" i="24"/>
  <c r="T15" i="24"/>
  <c r="U14" i="24"/>
  <c r="T14" i="24"/>
  <c r="U13" i="24"/>
  <c r="T13" i="24"/>
  <c r="U12" i="24"/>
  <c r="T12" i="24"/>
  <c r="U11" i="24"/>
  <c r="T11" i="24"/>
  <c r="U10" i="24"/>
  <c r="T10" i="24"/>
  <c r="U9" i="24"/>
  <c r="T9" i="24"/>
  <c r="U8" i="24"/>
  <c r="M8" i="24" s="1"/>
  <c r="Q9" i="24" s="1"/>
  <c r="T8" i="24"/>
  <c r="L8" i="24" s="1"/>
  <c r="K7" i="24"/>
  <c r="O8" i="24" s="1"/>
  <c r="P9" i="24" l="1"/>
  <c r="R9" i="24" s="1"/>
  <c r="N8" i="24"/>
  <c r="M9" i="24"/>
  <c r="Q10" i="24" s="1"/>
  <c r="M10" i="24" s="1"/>
  <c r="Q11" i="24" s="1"/>
  <c r="W7" i="24"/>
  <c r="W8" i="24"/>
  <c r="O9" i="24"/>
  <c r="L9" i="24" l="1"/>
  <c r="N9" i="24" s="1"/>
  <c r="M11" i="24"/>
  <c r="Q12" i="24" s="1"/>
  <c r="K8" i="24"/>
  <c r="O10" i="24"/>
  <c r="P10" i="24" l="1"/>
  <c r="R10" i="24" s="1"/>
  <c r="M12" i="24"/>
  <c r="Q13" i="24" s="1"/>
  <c r="W9" i="24"/>
  <c r="K9" i="24"/>
  <c r="O11" i="24"/>
  <c r="L10" i="24" l="1"/>
  <c r="P11" i="24" s="1"/>
  <c r="M13" i="24"/>
  <c r="Q14" i="24" s="1"/>
  <c r="M14" i="24" s="1"/>
  <c r="Q15" i="24" s="1"/>
  <c r="W10" i="24"/>
  <c r="K10" i="24"/>
  <c r="O12" i="24"/>
  <c r="N10" i="24" l="1"/>
  <c r="L11" i="24"/>
  <c r="R11" i="24"/>
  <c r="M15" i="24"/>
  <c r="Q16" i="24" s="1"/>
  <c r="M16" i="24" s="1"/>
  <c r="K11" i="24"/>
  <c r="O13" i="24"/>
  <c r="P12" i="24" l="1"/>
  <c r="N11" i="24"/>
  <c r="Q17" i="24"/>
  <c r="M17" i="24" s="1"/>
  <c r="Q18" i="24" s="1"/>
  <c r="M18" i="24" s="1"/>
  <c r="W11" i="24"/>
  <c r="O14" i="24"/>
  <c r="K12" i="24"/>
  <c r="L12" i="24" l="1"/>
  <c r="R12" i="24"/>
  <c r="W12" i="24"/>
  <c r="O15" i="24"/>
  <c r="K13" i="24"/>
  <c r="P13" i="24" l="1"/>
  <c r="N12" i="24"/>
  <c r="O16" i="24"/>
  <c r="K14" i="24"/>
  <c r="L13" i="24" l="1"/>
  <c r="R13" i="24"/>
  <c r="W13" i="24"/>
  <c r="O17" i="24"/>
  <c r="K15" i="24"/>
  <c r="P14" i="24" l="1"/>
  <c r="N13" i="24"/>
  <c r="O18" i="24"/>
  <c r="K16" i="24"/>
  <c r="R14" i="24" l="1"/>
  <c r="L14" i="24"/>
  <c r="W14" i="24"/>
  <c r="K17" i="24"/>
  <c r="P15" i="24" l="1"/>
  <c r="N14" i="24"/>
  <c r="K18" i="24"/>
  <c r="M19" i="24" s="1"/>
  <c r="R15" i="24" l="1"/>
  <c r="L15" i="24"/>
  <c r="W15" i="24"/>
  <c r="M20" i="24"/>
  <c r="L19" i="24"/>
  <c r="P16" i="24" l="1"/>
  <c r="N15" i="24"/>
  <c r="R16" i="24" l="1"/>
  <c r="L16" i="24"/>
  <c r="W16" i="24"/>
  <c r="P17" i="24" l="1"/>
  <c r="N16" i="24"/>
  <c r="R17" i="24" l="1"/>
  <c r="L17" i="24"/>
  <c r="N17" i="24" s="1"/>
  <c r="W17" i="24"/>
  <c r="P18" i="24" l="1"/>
  <c r="R18" i="24" s="1"/>
  <c r="L18" i="24" l="1"/>
  <c r="N18" i="24" s="1"/>
  <c r="W18" i="24"/>
  <c r="L20" i="24" l="1"/>
</calcChain>
</file>

<file path=xl/sharedStrings.xml><?xml version="1.0" encoding="utf-8"?>
<sst xmlns="http://schemas.openxmlformats.org/spreadsheetml/2006/main" count="95" uniqueCount="50">
  <si>
    <t>Stage</t>
  </si>
  <si>
    <t>Antoine Constants</t>
  </si>
  <si>
    <t>Benzene</t>
  </si>
  <si>
    <t>Toluene</t>
  </si>
  <si>
    <t>A</t>
  </si>
  <si>
    <t>B</t>
  </si>
  <si>
    <t>C</t>
  </si>
  <si>
    <t>T</t>
  </si>
  <si>
    <t>Total Cond</t>
    <phoneticPr fontId="1" type="noConversion"/>
  </si>
  <si>
    <t>Reboiler</t>
    <phoneticPr fontId="1" type="noConversion"/>
  </si>
  <si>
    <t>R =</t>
    <phoneticPr fontId="1" type="noConversion"/>
  </si>
  <si>
    <t>P (mm Hg) =</t>
    <phoneticPr fontId="1" type="noConversion"/>
  </si>
  <si>
    <t>L</t>
  </si>
  <si>
    <t>V</t>
  </si>
  <si>
    <t>BP/DP</t>
  </si>
  <si>
    <t>Specified or found by iteration</t>
  </si>
  <si>
    <r>
      <t>K</t>
    </r>
    <r>
      <rPr>
        <vertAlign val="subscript"/>
        <sz val="16"/>
        <rFont val="Calibri"/>
        <family val="2"/>
        <scheme val="minor"/>
      </rPr>
      <t>B</t>
    </r>
  </si>
  <si>
    <r>
      <t>K</t>
    </r>
    <r>
      <rPr>
        <vertAlign val="subscript"/>
        <sz val="16"/>
        <rFont val="Calibri"/>
        <family val="2"/>
        <scheme val="minor"/>
      </rPr>
      <t>T</t>
    </r>
  </si>
  <si>
    <r>
      <t>X</t>
    </r>
    <r>
      <rPr>
        <vertAlign val="subscript"/>
        <sz val="16"/>
        <rFont val="Calibri"/>
        <family val="2"/>
        <scheme val="minor"/>
      </rPr>
      <t>R</t>
    </r>
    <r>
      <rPr>
        <sz val="16"/>
        <rFont val="Calibri"/>
        <family val="2"/>
        <scheme val="minor"/>
      </rPr>
      <t xml:space="preserve"> by Overall Mol Bal</t>
    </r>
  </si>
  <si>
    <r>
      <rPr>
        <sz val="16"/>
        <rFont val="Symbol"/>
        <family val="1"/>
        <charset val="2"/>
      </rPr>
      <t>D</t>
    </r>
    <r>
      <rPr>
        <sz val="16"/>
        <rFont val="Calibri"/>
        <family val="2"/>
        <scheme val="minor"/>
      </rPr>
      <t xml:space="preserve"> =</t>
    </r>
  </si>
  <si>
    <t>o-Xylene</t>
  </si>
  <si>
    <r>
      <t>K</t>
    </r>
    <r>
      <rPr>
        <vertAlign val="subscript"/>
        <sz val="16"/>
        <rFont val="Calibri"/>
        <family val="2"/>
        <scheme val="minor"/>
      </rPr>
      <t>X</t>
    </r>
  </si>
  <si>
    <t>TC</t>
  </si>
  <si>
    <t>PR</t>
  </si>
  <si>
    <t>ChemCAD Data</t>
  </si>
  <si>
    <t xml:space="preserve">50 mol/s of distillate and R = 2 were specified. </t>
  </si>
  <si>
    <t>F</t>
  </si>
  <si>
    <r>
      <t>z</t>
    </r>
    <r>
      <rPr>
        <vertAlign val="subscript"/>
        <sz val="16"/>
        <rFont val="Calibri"/>
        <family val="2"/>
        <scheme val="minor"/>
      </rPr>
      <t>B</t>
    </r>
  </si>
  <si>
    <r>
      <t>z</t>
    </r>
    <r>
      <rPr>
        <vertAlign val="subscript"/>
        <sz val="16"/>
        <rFont val="Calibri"/>
        <family val="2"/>
        <scheme val="minor"/>
      </rPr>
      <t>T</t>
    </r>
  </si>
  <si>
    <r>
      <t>Fz</t>
    </r>
    <r>
      <rPr>
        <vertAlign val="subscript"/>
        <sz val="16"/>
        <rFont val="Calibri"/>
        <family val="2"/>
        <scheme val="minor"/>
      </rPr>
      <t>B</t>
    </r>
  </si>
  <si>
    <r>
      <t>Fz</t>
    </r>
    <r>
      <rPr>
        <vertAlign val="subscript"/>
        <sz val="16"/>
        <rFont val="Calibri"/>
        <family val="2"/>
        <scheme val="minor"/>
      </rPr>
      <t>T</t>
    </r>
  </si>
  <si>
    <r>
      <t>Fz</t>
    </r>
    <r>
      <rPr>
        <vertAlign val="subscript"/>
        <sz val="16"/>
        <rFont val="Calibri"/>
        <family val="2"/>
        <scheme val="minor"/>
      </rPr>
      <t>X</t>
    </r>
  </si>
  <si>
    <t>D</t>
  </si>
  <si>
    <r>
      <t>x</t>
    </r>
    <r>
      <rPr>
        <vertAlign val="subscript"/>
        <sz val="16"/>
        <rFont val="Calibri"/>
        <family val="2"/>
        <scheme val="minor"/>
      </rPr>
      <t>DB</t>
    </r>
  </si>
  <si>
    <r>
      <t>x</t>
    </r>
    <r>
      <rPr>
        <vertAlign val="subscript"/>
        <sz val="16"/>
        <rFont val="Calibri"/>
        <family val="2"/>
        <scheme val="minor"/>
      </rPr>
      <t>DT</t>
    </r>
  </si>
  <si>
    <r>
      <t>x</t>
    </r>
    <r>
      <rPr>
        <vertAlign val="subscript"/>
        <sz val="16"/>
        <rFont val="Calibri"/>
        <family val="2"/>
        <scheme val="minor"/>
      </rPr>
      <t>B</t>
    </r>
  </si>
  <si>
    <r>
      <t>x</t>
    </r>
    <r>
      <rPr>
        <vertAlign val="subscript"/>
        <sz val="16"/>
        <rFont val="Calibri"/>
        <family val="2"/>
        <scheme val="minor"/>
      </rPr>
      <t>T</t>
    </r>
  </si>
  <si>
    <r>
      <t>x</t>
    </r>
    <r>
      <rPr>
        <vertAlign val="subscript"/>
        <sz val="16"/>
        <rFont val="Calibri"/>
        <family val="2"/>
        <scheme val="minor"/>
      </rPr>
      <t>X</t>
    </r>
  </si>
  <si>
    <r>
      <t>y</t>
    </r>
    <r>
      <rPr>
        <vertAlign val="subscript"/>
        <sz val="16"/>
        <rFont val="Calibri"/>
        <family val="2"/>
        <scheme val="minor"/>
      </rPr>
      <t>B</t>
    </r>
  </si>
  <si>
    <r>
      <t>y</t>
    </r>
    <r>
      <rPr>
        <vertAlign val="subscript"/>
        <sz val="16"/>
        <rFont val="Calibri"/>
        <family val="2"/>
        <scheme val="minor"/>
      </rPr>
      <t>T</t>
    </r>
  </si>
  <si>
    <r>
      <t>y</t>
    </r>
    <r>
      <rPr>
        <vertAlign val="subscript"/>
        <sz val="16"/>
        <rFont val="Calibri"/>
        <family val="2"/>
        <scheme val="minor"/>
      </rPr>
      <t>X</t>
    </r>
  </si>
  <si>
    <r>
      <rPr>
        <sz val="16"/>
        <rFont val="Calibri"/>
        <family val="2"/>
        <scheme val="minor"/>
      </rPr>
      <t>x</t>
    </r>
    <r>
      <rPr>
        <vertAlign val="subscript"/>
        <sz val="16"/>
        <rFont val="Calibri"/>
        <family val="2"/>
        <scheme val="minor"/>
      </rPr>
      <t>X</t>
    </r>
  </si>
  <si>
    <t>Lewis Method (Benzene/Toluene/o-Xylene)</t>
  </si>
  <si>
    <t>Instructions: Input the feed flow rate and composition.</t>
  </si>
  <si>
    <t>Calculations (Don't Touch!)</t>
  </si>
  <si>
    <t>Input the distillate flow rate, pressure, and reflux ratio.</t>
  </si>
  <si>
    <t>Input guesses for the distillate benzene and toluene mole fraction.</t>
  </si>
  <si>
    <t>Input guesses for the temperature profile (say 90-140)</t>
  </si>
  <si>
    <t>Here, an ~equimolar liquid mixture (BTX) was fed to Stage 5.</t>
  </si>
  <si>
    <t>The ChemCAD results are for these original specifications.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</si>
</sst>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"/>
  </numFmts>
  <fonts count="12" x14ac:knownFonts="1">
    <font>
      <sz val="10"/>
      <name val="Verdana"/>
    </font>
    <font>
      <sz val="8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name val="Calibri"/>
      <family val="2"/>
      <scheme val="minor"/>
    </font>
    <font>
      <vertAlign val="subscript"/>
      <sz val="16"/>
      <name val="Calibri"/>
      <family val="2"/>
      <scheme val="minor"/>
    </font>
    <font>
      <sz val="16"/>
      <name val="Symbol"/>
      <family val="1"/>
      <charset val="2"/>
    </font>
    <font>
      <sz val="12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</borders>
  <cellStyleXfs count="1">
    <xf numFmtId="0" fontId="0" fillId="0" borderId="0"/>
  </cellStyleXfs>
  <cellXfs count="118">
    <xf numFmtId="0" fontId="0" fillId="0" borderId="0" xfId="0"/>
    <xf numFmtId="164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5" fillId="4" borderId="9" xfId="0" applyFont="1" applyFill="1" applyBorder="1"/>
    <xf numFmtId="0" fontId="5" fillId="4" borderId="21" xfId="0" applyFont="1" applyFill="1" applyBorder="1"/>
    <xf numFmtId="0" fontId="5" fillId="4" borderId="10" xfId="0" applyFont="1" applyFill="1" applyBorder="1"/>
    <xf numFmtId="0" fontId="6" fillId="2" borderId="22" xfId="0" applyFont="1" applyFill="1" applyBorder="1"/>
    <xf numFmtId="0" fontId="6" fillId="2" borderId="23" xfId="0" applyFont="1" applyFill="1" applyBorder="1"/>
    <xf numFmtId="0" fontId="6" fillId="2" borderId="24" xfId="0" applyFont="1" applyFill="1" applyBorder="1"/>
    <xf numFmtId="0" fontId="5" fillId="0" borderId="0" xfId="0" applyFont="1"/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5" fillId="4" borderId="9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4" borderId="27" xfId="0" applyNumberFormat="1" applyFont="1" applyFill="1" applyBorder="1" applyAlignment="1">
      <alignment horizontal="center"/>
    </xf>
    <xf numFmtId="165" fontId="5" fillId="4" borderId="28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7" xfId="0" applyFont="1" applyFill="1" applyBorder="1"/>
    <xf numFmtId="0" fontId="5" fillId="2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166" fontId="5" fillId="4" borderId="10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5" fontId="6" fillId="3" borderId="0" xfId="0" applyNumberFormat="1" applyFont="1" applyFill="1" applyBorder="1" applyAlignment="1">
      <alignment horizontal="center"/>
    </xf>
    <xf numFmtId="165" fontId="6" fillId="3" borderId="17" xfId="0" applyNumberFormat="1" applyFont="1" applyFill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5" fontId="6" fillId="3" borderId="16" xfId="0" applyNumberFormat="1" applyFont="1" applyFill="1" applyBorder="1" applyAlignment="1">
      <alignment horizontal="left"/>
    </xf>
    <xf numFmtId="165" fontId="5" fillId="4" borderId="29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164" fontId="5" fillId="2" borderId="0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/>
    <xf numFmtId="0" fontId="5" fillId="2" borderId="2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/>
    <xf numFmtId="0" fontId="0" fillId="3" borderId="0" xfId="0" applyFill="1" applyBorder="1"/>
    <xf numFmtId="166" fontId="5" fillId="3" borderId="17" xfId="0" applyNumberFormat="1" applyFont="1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/>
    </xf>
    <xf numFmtId="164" fontId="5" fillId="3" borderId="18" xfId="0" applyNumberFormat="1" applyFont="1" applyFill="1" applyBorder="1" applyAlignment="1">
      <alignment horizontal="center"/>
    </xf>
    <xf numFmtId="166" fontId="5" fillId="3" borderId="19" xfId="0" applyNumberFormat="1" applyFont="1" applyFill="1" applyBorder="1" applyAlignment="1">
      <alignment horizontal="center"/>
    </xf>
    <xf numFmtId="164" fontId="5" fillId="3" borderId="19" xfId="0" applyNumberFormat="1" applyFont="1" applyFill="1" applyBorder="1" applyAlignment="1">
      <alignment horizontal="center"/>
    </xf>
    <xf numFmtId="166" fontId="5" fillId="3" borderId="2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7" fontId="5" fillId="2" borderId="7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164" fontId="5" fillId="3" borderId="14" xfId="0" applyNumberFormat="1" applyFont="1" applyFill="1" applyBorder="1" applyAlignment="1">
      <alignment horizontal="center"/>
    </xf>
    <xf numFmtId="164" fontId="5" fillId="3" borderId="15" xfId="0" applyNumberFormat="1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0" fillId="3" borderId="16" xfId="0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64" fontId="10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66" fontId="5" fillId="4" borderId="30" xfId="0" applyNumberFormat="1" applyFont="1" applyFill="1" applyBorder="1" applyAlignment="1">
      <alignment horizontal="center"/>
    </xf>
    <xf numFmtId="166" fontId="5" fillId="4" borderId="31" xfId="0" applyNumberFormat="1" applyFont="1" applyFill="1" applyBorder="1" applyAlignment="1">
      <alignment horizontal="center"/>
    </xf>
    <xf numFmtId="166" fontId="5" fillId="4" borderId="3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4231901061938"/>
          <c:y val="4.5720705683705537E-2"/>
          <c:w val="0.8571905408866497"/>
          <c:h val="0.80647282242291951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'10-Tray'!$S$25:$S$36</c:f>
              <c:numCache>
                <c:formatCode>0.0</c:formatCode>
                <c:ptCount val="12"/>
                <c:pt idx="0">
                  <c:v>88.06</c:v>
                </c:pt>
                <c:pt idx="1">
                  <c:v>94.47</c:v>
                </c:pt>
                <c:pt idx="2">
                  <c:v>99.25</c:v>
                </c:pt>
                <c:pt idx="3">
                  <c:v>102.5</c:v>
                </c:pt>
                <c:pt idx="4">
                  <c:v>105.34</c:v>
                </c:pt>
                <c:pt idx="5">
                  <c:v>108.85</c:v>
                </c:pt>
                <c:pt idx="6">
                  <c:v>112.31</c:v>
                </c:pt>
                <c:pt idx="7">
                  <c:v>114.85</c:v>
                </c:pt>
                <c:pt idx="8">
                  <c:v>117</c:v>
                </c:pt>
                <c:pt idx="9">
                  <c:v>119.61</c:v>
                </c:pt>
                <c:pt idx="10">
                  <c:v>123.61</c:v>
                </c:pt>
                <c:pt idx="11">
                  <c:v>129.41999999999999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chemeClr val="tx1"/>
              </a:solidFill>
              <a:prstDash val="dash"/>
            </a:ln>
          </c:spPr>
          <c:marker>
            <c:symbol val="x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'10-Tray'!$S$7:$S$18</c:f>
              <c:numCache>
                <c:formatCode>0.0</c:formatCode>
                <c:ptCount val="12"/>
                <c:pt idx="0">
                  <c:v>87.815747111816293</c:v>
                </c:pt>
                <c:pt idx="1">
                  <c:v>94.132473438593962</c:v>
                </c:pt>
                <c:pt idx="2">
                  <c:v>98.996744359458361</c:v>
                </c:pt>
                <c:pt idx="3">
                  <c:v>102.32817217994007</c:v>
                </c:pt>
                <c:pt idx="4">
                  <c:v>105.18478817685612</c:v>
                </c:pt>
                <c:pt idx="5">
                  <c:v>108.70454582404081</c:v>
                </c:pt>
                <c:pt idx="6">
                  <c:v>112.30111171368718</c:v>
                </c:pt>
                <c:pt idx="7">
                  <c:v>114.83831103844688</c:v>
                </c:pt>
                <c:pt idx="8">
                  <c:v>116.9647436169424</c:v>
                </c:pt>
                <c:pt idx="9">
                  <c:v>119.63889666021245</c:v>
                </c:pt>
                <c:pt idx="10">
                  <c:v>123.88411128923372</c:v>
                </c:pt>
                <c:pt idx="11">
                  <c:v>130.02244221732346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097552"/>
        <c:axId val="284478272"/>
      </c:scatterChart>
      <c:valAx>
        <c:axId val="286097552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3421955088947215"/>
              <c:y val="0.9225518168657723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478272"/>
        <c:crosses val="autoZero"/>
        <c:crossBetween val="midCat"/>
        <c:majorUnit val="1"/>
      </c:valAx>
      <c:valAx>
        <c:axId val="284478272"/>
        <c:scaling>
          <c:orientation val="minMax"/>
          <c:max val="130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 (</a:t>
                </a:r>
                <a:r>
                  <a:rPr lang="en-US" sz="1800" b="1" i="0" u="none" strike="noStrike" baseline="3000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o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8789734616506275E-3"/>
              <c:y val="0.456628477905073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6097552"/>
        <c:crosses val="autoZero"/>
        <c:crossBetween val="midCat"/>
        <c:majorUnit val="5"/>
        <c:minorUnit val="1"/>
      </c:valAx>
      <c:spPr>
        <a:noFill/>
        <a:ln w="317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49659991431606"/>
          <c:y val="5.0197693538302703E-2"/>
          <c:w val="0.83816788044707735"/>
          <c:h val="0.79273169908370256"/>
        </c:manualLayout>
      </c:layout>
      <c:scatterChart>
        <c:scatterStyle val="lineMarker"/>
        <c:varyColors val="0"/>
        <c:ser>
          <c:idx val="0"/>
          <c:order val="0"/>
          <c:tx>
            <c:v>B</c:v>
          </c:tx>
          <c:spPr>
            <a:ln w="25400">
              <a:solidFill>
                <a:schemeClr val="tx1"/>
              </a:solidFill>
            </a:ln>
          </c:spPr>
          <c:marker>
            <c:symbol val="triang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'10-Tray'!$L$25:$L$36</c:f>
              <c:numCache>
                <c:formatCode>0.0000</c:formatCode>
                <c:ptCount val="12"/>
                <c:pt idx="0">
                  <c:v>0.65820629999999991</c:v>
                </c:pt>
                <c:pt idx="1">
                  <c:v>0.43660928759376183</c:v>
                </c:pt>
                <c:pt idx="2">
                  <c:v>0.29897905989770907</c:v>
                </c:pt>
                <c:pt idx="3">
                  <c:v>0.22672506857428495</c:v>
                </c:pt>
                <c:pt idx="4">
                  <c:v>0.18810893916099275</c:v>
                </c:pt>
                <c:pt idx="5">
                  <c:v>0.16221131535199743</c:v>
                </c:pt>
                <c:pt idx="6">
                  <c:v>9.2389686169536842E-2</c:v>
                </c:pt>
                <c:pt idx="7">
                  <c:v>4.9410850558512742E-2</c:v>
                </c:pt>
                <c:pt idx="8">
                  <c:v>2.502874372422205E-2</c:v>
                </c:pt>
                <c:pt idx="9">
                  <c:v>1.1854611565888259E-2</c:v>
                </c:pt>
                <c:pt idx="10">
                  <c:v>5.0438757030138483E-3</c:v>
                </c:pt>
                <c:pt idx="11">
                  <c:v>1.7938000000000001E-3</c:v>
                </c:pt>
              </c:numCache>
            </c:numRef>
          </c:yVal>
          <c:smooth val="0"/>
        </c:ser>
        <c:ser>
          <c:idx val="3"/>
          <c:order val="1"/>
          <c:tx>
            <c:v>T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9"/>
            <c:bubble3D val="0"/>
            <c:spPr>
              <a:ln w="25400">
                <a:solidFill>
                  <a:schemeClr val="tx1"/>
                </a:solidFill>
              </a:ln>
            </c:spPr>
          </c:dPt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'10-Tray'!$M$25:$M$36</c:f>
              <c:numCache>
                <c:formatCode>0.0000</c:formatCode>
                <c:ptCount val="12"/>
                <c:pt idx="0">
                  <c:v>0.3401325</c:v>
                </c:pt>
                <c:pt idx="1">
                  <c:v>0.55528391489918927</c:v>
                </c:pt>
                <c:pt idx="2">
                  <c:v>0.67690816099161044</c:v>
                </c:pt>
                <c:pt idx="3">
                  <c:v>0.71384875012076632</c:v>
                </c:pt>
                <c:pt idx="4">
                  <c:v>0.68291632962453053</c:v>
                </c:pt>
                <c:pt idx="5">
                  <c:v>0.59378711844488652</c:v>
                </c:pt>
                <c:pt idx="6">
                  <c:v>0.6519180364959507</c:v>
                </c:pt>
                <c:pt idx="7">
                  <c:v>0.67727082275299433</c:v>
                </c:pt>
                <c:pt idx="8">
                  <c:v>0.66746775698341554</c:v>
                </c:pt>
                <c:pt idx="9">
                  <c:v>0.61258471467313091</c:v>
                </c:pt>
                <c:pt idx="10">
                  <c:v>0.50026062305514085</c:v>
                </c:pt>
                <c:pt idx="11">
                  <c:v>0.33986780000000005</c:v>
                </c:pt>
              </c:numCache>
            </c:numRef>
          </c:yVal>
          <c:smooth val="0"/>
        </c:ser>
        <c:ser>
          <c:idx val="4"/>
          <c:order val="2"/>
          <c:tx>
            <c:v>X</c:v>
          </c:tx>
          <c:spPr>
            <a:ln w="25400">
              <a:solidFill>
                <a:schemeClr val="tx1"/>
              </a:solidFill>
            </a:ln>
          </c:spPr>
          <c:marker>
            <c:symbol val="squar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'10-Tray'!$N$25:$N$36</c:f>
              <c:numCache>
                <c:formatCode>0.0000</c:formatCode>
                <c:ptCount val="12"/>
                <c:pt idx="0">
                  <c:v>1.6612000000000848E-3</c:v>
                </c:pt>
                <c:pt idx="1">
                  <c:v>8.1067975070489018E-3</c:v>
                </c:pt>
                <c:pt idx="2">
                  <c:v>2.4112779110680438E-2</c:v>
                </c:pt>
                <c:pt idx="3">
                  <c:v>5.94261813049487E-2</c:v>
                </c:pt>
                <c:pt idx="4">
                  <c:v>0.12897473121447678</c:v>
                </c:pt>
                <c:pt idx="5">
                  <c:v>0.24400156620311608</c:v>
                </c:pt>
                <c:pt idx="6">
                  <c:v>0.2556922773345125</c:v>
                </c:pt>
                <c:pt idx="7">
                  <c:v>0.27331832668849299</c:v>
                </c:pt>
                <c:pt idx="8">
                  <c:v>0.30750349929236243</c:v>
                </c:pt>
                <c:pt idx="9">
                  <c:v>0.37556067376098079</c:v>
                </c:pt>
                <c:pt idx="10">
                  <c:v>0.49469550124184525</c:v>
                </c:pt>
                <c:pt idx="11">
                  <c:v>0.65833839999999999</c:v>
                </c:pt>
              </c:numCache>
            </c:numRef>
          </c:yVal>
          <c:smooth val="0"/>
        </c:ser>
        <c:ser>
          <c:idx val="1"/>
          <c:order val="3"/>
          <c:tx>
            <c:v>xB (Lewis)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triang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'10-Tray'!$L$7:$L$18</c:f>
              <c:numCache>
                <c:formatCode>0.0000</c:formatCode>
                <c:ptCount val="12"/>
                <c:pt idx="0">
                  <c:v>0.6588170689205336</c:v>
                </c:pt>
                <c:pt idx="1">
                  <c:v>0.43602341498742975</c:v>
                </c:pt>
                <c:pt idx="2">
                  <c:v>0.29518684266421602</c:v>
                </c:pt>
                <c:pt idx="3">
                  <c:v>0.22017471208422312</c:v>
                </c:pt>
                <c:pt idx="4">
                  <c:v>0.17963002734126252</c:v>
                </c:pt>
                <c:pt idx="5">
                  <c:v>0.15185813111854687</c:v>
                </c:pt>
                <c:pt idx="6">
                  <c:v>8.2537905598106018E-2</c:v>
                </c:pt>
                <c:pt idx="7">
                  <c:v>4.2043055316128237E-2</c:v>
                </c:pt>
                <c:pt idx="8">
                  <c:v>2.0254931179998645E-2</c:v>
                </c:pt>
                <c:pt idx="9">
                  <c:v>9.0762177113141752E-3</c:v>
                </c:pt>
                <c:pt idx="10">
                  <c:v>3.6099960574416854E-3</c:v>
                </c:pt>
                <c:pt idx="11">
                  <c:v>1.1829310798273484E-3</c:v>
                </c:pt>
              </c:numCache>
            </c:numRef>
          </c:yVal>
          <c:smooth val="0"/>
        </c:ser>
        <c:ser>
          <c:idx val="2"/>
          <c:order val="4"/>
          <c:tx>
            <c:v>xT (Lewis)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'10-Tray'!$M$7:$M$18</c:f>
              <c:numCache>
                <c:formatCode>0.0000</c:formatCode>
                <c:ptCount val="12"/>
                <c:pt idx="0">
                  <c:v>0.33948166526008666</c:v>
                </c:pt>
                <c:pt idx="1">
                  <c:v>0.55596976778312979</c:v>
                </c:pt>
                <c:pt idx="2">
                  <c:v>0.68140428758642146</c:v>
                </c:pt>
                <c:pt idx="3">
                  <c:v>0.72264632725234756</c:v>
                </c:pt>
                <c:pt idx="4">
                  <c:v>0.69614774198999074</c:v>
                </c:pt>
                <c:pt idx="5">
                  <c:v>0.60978817369165217</c:v>
                </c:pt>
                <c:pt idx="6">
                  <c:v>0.6671081474202365</c:v>
                </c:pt>
                <c:pt idx="7">
                  <c:v>0.68938158839753716</c:v>
                </c:pt>
                <c:pt idx="8">
                  <c:v>0.67505988023188856</c:v>
                </c:pt>
                <c:pt idx="9">
                  <c:v>0.61291324670932823</c:v>
                </c:pt>
                <c:pt idx="10">
                  <c:v>0.48979556755948361</c:v>
                </c:pt>
                <c:pt idx="11">
                  <c:v>0.32051833473411839</c:v>
                </c:pt>
              </c:numCache>
            </c:numRef>
          </c:yVal>
          <c:smooth val="0"/>
        </c:ser>
        <c:ser>
          <c:idx val="5"/>
          <c:order val="5"/>
          <c:tx>
            <c:v>xX (Lewis)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'10-Tray'!$N$7:$N$18</c:f>
              <c:numCache>
                <c:formatCode>0.0000</c:formatCode>
                <c:ptCount val="12"/>
                <c:pt idx="0">
                  <c:v>1.7012658193797381E-3</c:v>
                </c:pt>
                <c:pt idx="1">
                  <c:v>8.0068172294404105E-3</c:v>
                </c:pt>
                <c:pt idx="2">
                  <c:v>2.3408869749362515E-2</c:v>
                </c:pt>
                <c:pt idx="3">
                  <c:v>5.7178960663429312E-2</c:v>
                </c:pt>
                <c:pt idx="4">
                  <c:v>0.12422223066874671</c:v>
                </c:pt>
                <c:pt idx="5">
                  <c:v>0.23835369518980098</c:v>
                </c:pt>
                <c:pt idx="6">
                  <c:v>0.25035394698165747</c:v>
                </c:pt>
                <c:pt idx="7">
                  <c:v>0.26857535628633455</c:v>
                </c:pt>
                <c:pt idx="8">
                  <c:v>0.30468518858811278</c:v>
                </c:pt>
                <c:pt idx="9">
                  <c:v>0.3780105355793576</c:v>
                </c:pt>
                <c:pt idx="10">
                  <c:v>0.50659443638307466</c:v>
                </c:pt>
                <c:pt idx="11">
                  <c:v>0.67829873418605424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883488"/>
        <c:axId val="284884048"/>
      </c:scatterChart>
      <c:valAx>
        <c:axId val="284883488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2985426655001458"/>
              <c:y val="0.917425673672951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884048"/>
        <c:crosses val="autoZero"/>
        <c:crossBetween val="midCat"/>
        <c:majorUnit val="1"/>
      </c:valAx>
      <c:valAx>
        <c:axId val="284884048"/>
        <c:scaling>
          <c:orientation val="minMax"/>
          <c:max val="1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X,Y (mole fraction)</a:t>
                </a:r>
              </a:p>
            </c:rich>
          </c:tx>
          <c:layout>
            <c:manualLayout>
              <c:xMode val="edge"/>
              <c:yMode val="edge"/>
              <c:x val="1.4059025955088946E-2"/>
              <c:y val="0.261426086060028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883488"/>
        <c:crosses val="autoZero"/>
        <c:crossBetween val="midCat"/>
        <c:majorUnit val="0.1"/>
        <c:minorUnit val="0.1"/>
      </c:valAx>
      <c:spPr>
        <a:noFill/>
        <a:ln w="25400">
          <a:solidFill>
            <a:schemeClr val="tx1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5806345371554384"/>
          <c:y val="7.8562414281185683E-2"/>
          <c:w val="0.50552364784177073"/>
          <c:h val="9.9724824477560384E-2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49659991431606"/>
          <c:y val="5.0197693538302703E-2"/>
          <c:w val="0.83668464572938772"/>
          <c:h val="0.79273169908370256"/>
        </c:manualLayout>
      </c:layout>
      <c:scatterChart>
        <c:scatterStyle val="lineMarker"/>
        <c:varyColors val="0"/>
        <c:ser>
          <c:idx val="0"/>
          <c:order val="0"/>
          <c:tx>
            <c:v>B</c:v>
          </c:tx>
          <c:spPr>
            <a:ln w="25400">
              <a:solidFill>
                <a:schemeClr val="tx1"/>
              </a:solidFill>
            </a:ln>
          </c:spPr>
          <c:marker>
            <c:symbol val="triang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'10-Tray'!$P$25:$P$36</c:f>
              <c:numCache>
                <c:formatCode>0.0000</c:formatCode>
                <c:ptCount val="12"/>
                <c:pt idx="1">
                  <c:v>0.65820626666666671</c:v>
                </c:pt>
                <c:pt idx="2">
                  <c:v>0.51160100062539082</c:v>
                </c:pt>
                <c:pt idx="3">
                  <c:v>0.42159096727069179</c:v>
                </c:pt>
                <c:pt idx="4">
                  <c:v>0.37528094297683873</c:v>
                </c:pt>
                <c:pt idx="5">
                  <c:v>0.35209273283497222</c:v>
                </c:pt>
                <c:pt idx="6">
                  <c:v>0.21817066176993843</c:v>
                </c:pt>
                <c:pt idx="7">
                  <c:v>0.1239367192102994</c:v>
                </c:pt>
                <c:pt idx="8">
                  <c:v>6.5995373321157125E-2</c:v>
                </c:pt>
                <c:pt idx="9">
                  <c:v>3.316282127671194E-2</c:v>
                </c:pt>
                <c:pt idx="10">
                  <c:v>1.5420115591858952E-2</c:v>
                </c:pt>
                <c:pt idx="11">
                  <c:v>6.21710521565983E-3</c:v>
                </c:pt>
              </c:numCache>
            </c:numRef>
          </c:yVal>
          <c:smooth val="0"/>
        </c:ser>
        <c:ser>
          <c:idx val="1"/>
          <c:order val="1"/>
          <c:tx>
            <c:v>T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'10-Tray'!$Q$25:$Q$36</c:f>
              <c:numCache>
                <c:formatCode>0.0000</c:formatCode>
                <c:ptCount val="12"/>
                <c:pt idx="1">
                  <c:v>0.34013253333333332</c:v>
                </c:pt>
                <c:pt idx="2">
                  <c:v>0.482473420888055</c:v>
                </c:pt>
                <c:pt idx="3">
                  <c:v>0.56195932131654491</c:v>
                </c:pt>
                <c:pt idx="4">
                  <c:v>0.58518073998176623</c:v>
                </c:pt>
                <c:pt idx="5">
                  <c:v>0.56334311218705635</c:v>
                </c:pt>
                <c:pt idx="6">
                  <c:v>0.68236333649146264</c:v>
                </c:pt>
                <c:pt idx="7">
                  <c:v>0.76057925211332922</c:v>
                </c:pt>
                <c:pt idx="8">
                  <c:v>0.79478478141693965</c:v>
                </c:pt>
                <c:pt idx="9">
                  <c:v>0.78215378712505612</c:v>
                </c:pt>
                <c:pt idx="10">
                  <c:v>0.70923636224452902</c:v>
                </c:pt>
                <c:pt idx="11">
                  <c:v>0.55816014462514563</c:v>
                </c:pt>
              </c:numCache>
            </c:numRef>
          </c:yVal>
          <c:smooth val="0"/>
        </c:ser>
        <c:ser>
          <c:idx val="2"/>
          <c:order val="2"/>
          <c:tx>
            <c:v>X</c:v>
          </c:tx>
          <c:spPr>
            <a:ln w="25400">
              <a:solidFill>
                <a:schemeClr val="tx1"/>
              </a:solidFill>
            </a:ln>
          </c:spPr>
          <c:marker>
            <c:symbol val="squar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'10-Tray'!$R$25:$R$36</c:f>
              <c:numCache>
                <c:formatCode>0.0000</c:formatCode>
                <c:ptCount val="12"/>
                <c:pt idx="1">
                  <c:v>1.6611999999999738E-3</c:v>
                </c:pt>
                <c:pt idx="2">
                  <c:v>5.9255784865541727E-3</c:v>
                </c:pt>
                <c:pt idx="3">
                  <c:v>1.6449711412763302E-2</c:v>
                </c:pt>
                <c:pt idx="4">
                  <c:v>3.9538317041395099E-2</c:v>
                </c:pt>
                <c:pt idx="5">
                  <c:v>8.4564154977971429E-2</c:v>
                </c:pt>
                <c:pt idx="6">
                  <c:v>9.9466001738598986E-2</c:v>
                </c:pt>
                <c:pt idx="7">
                  <c:v>0.11548402867637142</c:v>
                </c:pt>
                <c:pt idx="8">
                  <c:v>0.13921984526190323</c:v>
                </c:pt>
                <c:pt idx="9">
                  <c:v>0.18468339159823199</c:v>
                </c:pt>
                <c:pt idx="10">
                  <c:v>0.27534352216361202</c:v>
                </c:pt>
                <c:pt idx="11">
                  <c:v>0.43562275015919449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chemeClr val="tx1"/>
              </a:solidFill>
              <a:prstDash val="dash"/>
            </a:ln>
          </c:spPr>
          <c:marker>
            <c:symbol val="triang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'10-Tray'!$P$7:$P$18</c:f>
              <c:numCache>
                <c:formatCode>0.0000</c:formatCode>
                <c:ptCount val="12"/>
                <c:pt idx="1">
                  <c:v>0.6588170689205336</c:v>
                </c:pt>
                <c:pt idx="2">
                  <c:v>0.5102879662984644</c:v>
                </c:pt>
                <c:pt idx="3">
                  <c:v>0.41639691808298862</c:v>
                </c:pt>
                <c:pt idx="4">
                  <c:v>0.36638883102966002</c:v>
                </c:pt>
                <c:pt idx="5">
                  <c:v>0.33935904120101962</c:v>
                </c:pt>
                <c:pt idx="6">
                  <c:v>0.20208319779824041</c:v>
                </c:pt>
                <c:pt idx="7">
                  <c:v>0.1096562304376526</c:v>
                </c:pt>
                <c:pt idx="8">
                  <c:v>5.5663096728348883E-2</c:v>
                </c:pt>
                <c:pt idx="9">
                  <c:v>2.6612264546842766E-2</c:v>
                </c:pt>
                <c:pt idx="10">
                  <c:v>1.1707313255263472E-2</c:v>
                </c:pt>
                <c:pt idx="11">
                  <c:v>4.4190177167668203E-3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chemeClr val="tx1"/>
              </a:solidFill>
              <a:prstDash val="dash"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'10-Tray'!$Q$7:$Q$18</c:f>
              <c:numCache>
                <c:formatCode>0.0000</c:formatCode>
                <c:ptCount val="12"/>
                <c:pt idx="1">
                  <c:v>0.33948166526008666</c:v>
                </c:pt>
                <c:pt idx="2">
                  <c:v>0.48380706694211539</c:v>
                </c:pt>
                <c:pt idx="3">
                  <c:v>0.56743008014430985</c:v>
                </c:pt>
                <c:pt idx="4">
                  <c:v>0.59492477325492743</c:v>
                </c:pt>
                <c:pt idx="5">
                  <c:v>0.5772590497466894</c:v>
                </c:pt>
                <c:pt idx="6">
                  <c:v>0.69954478667556508</c:v>
                </c:pt>
                <c:pt idx="7">
                  <c:v>0.77597141831367744</c:v>
                </c:pt>
                <c:pt idx="8">
                  <c:v>0.80566933961674503</c:v>
                </c:pt>
                <c:pt idx="9">
                  <c:v>0.78657372872921372</c:v>
                </c:pt>
                <c:pt idx="10">
                  <c:v>0.70371155069913316</c:v>
                </c:pt>
                <c:pt idx="11">
                  <c:v>0.53955464516600693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'10-Tray'!$R$7:$R$18</c:f>
              <c:numCache>
                <c:formatCode>0.0000</c:formatCode>
                <c:ptCount val="12"/>
                <c:pt idx="1">
                  <c:v>1.7012658193797381E-3</c:v>
                </c:pt>
                <c:pt idx="2">
                  <c:v>5.9049667594202049E-3</c:v>
                </c:pt>
                <c:pt idx="3">
                  <c:v>1.6173001772701534E-2</c:v>
                </c:pt>
                <c:pt idx="4">
                  <c:v>3.8686395715412547E-2</c:v>
                </c:pt>
                <c:pt idx="5">
                  <c:v>8.3381909052290926E-2</c:v>
                </c:pt>
                <c:pt idx="6">
                  <c:v>9.8372015526194456E-2</c:v>
                </c:pt>
                <c:pt idx="7">
                  <c:v>0.11437235124866996</c:v>
                </c:pt>
                <c:pt idx="8">
                  <c:v>0.13866756365490607</c:v>
                </c:pt>
                <c:pt idx="9">
                  <c:v>0.18681400672394355</c:v>
                </c:pt>
                <c:pt idx="10">
                  <c:v>0.28458113604560342</c:v>
                </c:pt>
                <c:pt idx="11">
                  <c:v>0.45602633711722629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366576"/>
        <c:axId val="284335984"/>
      </c:scatterChart>
      <c:valAx>
        <c:axId val="284366576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2985426655001458"/>
              <c:y val="0.91742567367295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335984"/>
        <c:crosses val="autoZero"/>
        <c:crossBetween val="midCat"/>
        <c:majorUnit val="1"/>
      </c:valAx>
      <c:valAx>
        <c:axId val="284335984"/>
        <c:scaling>
          <c:orientation val="minMax"/>
          <c:max val="1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X,Y (mole fraction)</a:t>
                </a:r>
              </a:p>
            </c:rich>
          </c:tx>
          <c:layout>
            <c:manualLayout>
              <c:xMode val="edge"/>
              <c:yMode val="edge"/>
              <c:x val="1.4059025955088946E-2"/>
              <c:y val="0.261426086060028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366576"/>
        <c:crosses val="autoZero"/>
        <c:crossBetween val="midCat"/>
        <c:majorUnit val="0.1"/>
        <c:minorUnit val="0.1"/>
      </c:valAx>
      <c:spPr>
        <a:noFill/>
        <a:ln w="25400">
          <a:solidFill>
            <a:schemeClr val="tx1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9946108359989709"/>
          <c:y val="8.667196547888488E-2"/>
          <c:w val="6.0768126383744119E-2"/>
          <c:h val="0.16511612619869034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0267748797771"/>
          <c:y val="4.4438140926464802E-2"/>
          <c:w val="0.82838203501438334"/>
          <c:h val="0.80121492763421598"/>
        </c:manualLayout>
      </c:layout>
      <c:scatterChart>
        <c:scatterStyle val="lineMarker"/>
        <c:varyColors val="0"/>
        <c:ser>
          <c:idx val="2"/>
          <c:order val="0"/>
          <c:tx>
            <c:v>L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'10-Tray'!$K$7:$K$18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V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'10-Tray'!$O$7:$O$18</c:f>
              <c:numCache>
                <c:formatCode>0</c:formatCode>
                <c:ptCount val="12"/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</c:numCache>
            </c:numRef>
          </c:yVal>
          <c:smooth val="0"/>
        </c:ser>
        <c:ser>
          <c:idx val="1"/>
          <c:order val="2"/>
          <c:tx>
            <c:v>L (mol/s) CC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'10-Tray'!$K$25:$K$36</c:f>
              <c:numCache>
                <c:formatCode>0.0</c:formatCode>
                <c:ptCount val="12"/>
                <c:pt idx="0">
                  <c:v>100</c:v>
                </c:pt>
                <c:pt idx="1">
                  <c:v>97.747600000000006</c:v>
                </c:pt>
                <c:pt idx="2">
                  <c:v>96.489500000000007</c:v>
                </c:pt>
                <c:pt idx="3">
                  <c:v>95.225200000000001</c:v>
                </c:pt>
                <c:pt idx="4">
                  <c:v>93.336500000000001</c:v>
                </c:pt>
                <c:pt idx="5">
                  <c:v>193.3338</c:v>
                </c:pt>
                <c:pt idx="6">
                  <c:v>193.58860000000001</c:v>
                </c:pt>
                <c:pt idx="7">
                  <c:v>193.55869999999999</c:v>
                </c:pt>
                <c:pt idx="8">
                  <c:v>192.82470000000001</c:v>
                </c:pt>
                <c:pt idx="9">
                  <c:v>191.08260000000001</c:v>
                </c:pt>
                <c:pt idx="10">
                  <c:v>188.50980000000001</c:v>
                </c:pt>
                <c:pt idx="11">
                  <c:v>50</c:v>
                </c:pt>
              </c:numCache>
            </c:numRef>
          </c:yVal>
          <c:smooth val="0"/>
        </c:ser>
        <c:ser>
          <c:idx val="3"/>
          <c:order val="3"/>
          <c:tx>
            <c:v>V (mol/s) CC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'10-Tray'!$J$25:$J$36</c:f>
              <c:strCache>
                <c:ptCount val="12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PR</c:v>
                </c:pt>
              </c:strCache>
            </c:strRef>
          </c:xVal>
          <c:yVal>
            <c:numRef>
              <c:f>'10-Tray'!$O$25:$O$36</c:f>
              <c:numCache>
                <c:formatCode>0.0</c:formatCode>
                <c:ptCount val="12"/>
                <c:pt idx="1">
                  <c:v>150</c:v>
                </c:pt>
                <c:pt idx="2">
                  <c:v>147.74760000000001</c:v>
                </c:pt>
                <c:pt idx="3">
                  <c:v>146.48949999999999</c:v>
                </c:pt>
                <c:pt idx="4">
                  <c:v>145.2252</c:v>
                </c:pt>
                <c:pt idx="5">
                  <c:v>143.3365</c:v>
                </c:pt>
                <c:pt idx="6">
                  <c:v>143.3338</c:v>
                </c:pt>
                <c:pt idx="7">
                  <c:v>143.58860000000001</c:v>
                </c:pt>
                <c:pt idx="8">
                  <c:v>143.55869999999999</c:v>
                </c:pt>
                <c:pt idx="9">
                  <c:v>142.82470000000001</c:v>
                </c:pt>
                <c:pt idx="10">
                  <c:v>141.08260000000001</c:v>
                </c:pt>
                <c:pt idx="11">
                  <c:v>138.50980000000001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112912"/>
        <c:axId val="287113472"/>
      </c:scatterChart>
      <c:valAx>
        <c:axId val="287112912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39881388159813358"/>
              <c:y val="0.91601118599945874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7113472"/>
        <c:crosses val="autoZero"/>
        <c:crossBetween val="midCat"/>
        <c:majorUnit val="1"/>
      </c:valAx>
      <c:valAx>
        <c:axId val="287113472"/>
        <c:scaling>
          <c:orientation val="minMax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Flow Rate (mole/h)</a:t>
                </a:r>
              </a:p>
            </c:rich>
          </c:tx>
          <c:layout>
            <c:manualLayout>
              <c:xMode val="edge"/>
              <c:yMode val="edge"/>
              <c:x val="1.9609329140909279E-2"/>
              <c:y val="0.212059258157341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7112912"/>
        <c:crosses val="autoZero"/>
        <c:crossBetween val="midCat"/>
      </c:valAx>
      <c:spPr>
        <a:noFill/>
        <a:ln w="25400">
          <a:solidFill>
            <a:schemeClr val="tx1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4803620307328569"/>
          <c:y val="0.13530541599594814"/>
          <c:w val="7.6869048009738428E-2"/>
          <c:h val="0.15040411309571519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44128" cy="582038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0.5716</cdr:x>
      <cdr:y>0.57565</cdr:y>
    </cdr:from>
    <cdr:to>
      <cdr:x>0.81538</cdr:x>
      <cdr:y>0.76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94229" y="3354016"/>
          <a:ext cx="2087393" cy="1074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0.52071</cdr:x>
      <cdr:y>0.5513</cdr:y>
    </cdr:from>
    <cdr:to>
      <cdr:x>0.8497</cdr:x>
      <cdr:y>0.66435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58511" y="3212154"/>
          <a:ext cx="2816968" cy="6586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/>
            <a:t>Dashed</a:t>
          </a:r>
          <a:r>
            <a:rPr lang="en-US" sz="1800" baseline="0"/>
            <a:t> lines from Lewis</a:t>
          </a:r>
        </a:p>
        <a:p xmlns:a="http://schemas.openxmlformats.org/drawingml/2006/main">
          <a:r>
            <a:rPr lang="en-US" sz="1800" baseline="0"/>
            <a:t>Solid lines from ChemCAD</a:t>
          </a:r>
          <a:endParaRPr lang="en-US" sz="1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44128" cy="582038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0.34675</cdr:x>
      <cdr:y>0.42435</cdr:y>
    </cdr:from>
    <cdr:to>
      <cdr:x>0.65207</cdr:x>
      <cdr:y>0.54261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68963" y="2472447"/>
          <a:ext cx="2614309" cy="6890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/>
            <a:t>Dashed lines</a:t>
          </a:r>
          <a:r>
            <a:rPr lang="en-US" sz="1800" baseline="0"/>
            <a:t> from Lewis</a:t>
          </a:r>
        </a:p>
        <a:p xmlns:a="http://schemas.openxmlformats.org/drawingml/2006/main">
          <a:r>
            <a:rPr lang="en-US" sz="1800" baseline="0"/>
            <a:t>Solid lines from ChemCAD</a:t>
          </a:r>
          <a:endParaRPr lang="en-US" sz="1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44128" cy="58203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0.56095</cdr:x>
      <cdr:y>0.42783</cdr:y>
    </cdr:from>
    <cdr:to>
      <cdr:x>0.86746</cdr:x>
      <cdr:y>0.54609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03031" y="2492714"/>
          <a:ext cx="2624442" cy="6890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/>
            <a:t>Dashed lines</a:t>
          </a:r>
          <a:r>
            <a:rPr lang="en-US" sz="1800" baseline="0"/>
            <a:t> from Lewis</a:t>
          </a:r>
        </a:p>
        <a:p xmlns:a="http://schemas.openxmlformats.org/drawingml/2006/main">
          <a:r>
            <a:rPr lang="en-US" sz="1800" baseline="0"/>
            <a:t>Solid lines from ChemCAD</a:t>
          </a:r>
          <a:endParaRPr lang="en-US" sz="1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44128" cy="582038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0.53226</cdr:x>
      <cdr:y>0.55432</cdr:y>
    </cdr:from>
    <cdr:to>
      <cdr:x>0.83833</cdr:x>
      <cdr:y>0.67409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47681" y="3226340"/>
          <a:ext cx="2615119" cy="6971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/>
            <a:t>Dashed</a:t>
          </a:r>
          <a:r>
            <a:rPr lang="en-US" sz="1800" baseline="0"/>
            <a:t> lines from Lewis</a:t>
          </a:r>
        </a:p>
        <a:p xmlns:a="http://schemas.openxmlformats.org/drawingml/2006/main">
          <a:r>
            <a:rPr lang="en-US" sz="1800" baseline="0"/>
            <a:t>Solid lines from ChemCAD</a:t>
          </a:r>
          <a:endParaRPr lang="en-US" sz="1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showGridLines="0" zoomScale="60" zoomScaleNormal="60" workbookViewId="0">
      <selection activeCell="W27" sqref="W27"/>
    </sheetView>
  </sheetViews>
  <sheetFormatPr defaultColWidth="11" defaultRowHeight="12.6" x14ac:dyDescent="0.2"/>
  <cols>
    <col min="1" max="1" width="16.6328125" customWidth="1"/>
    <col min="2" max="23" width="12.6328125" customWidth="1"/>
    <col min="24" max="33" width="10.6328125" customWidth="1"/>
  </cols>
  <sheetData>
    <row r="1" spans="1:26" ht="25.8" x14ac:dyDescent="0.5">
      <c r="A1" s="8" t="s">
        <v>42</v>
      </c>
      <c r="B1" s="3"/>
      <c r="C1" s="3"/>
      <c r="D1" s="3"/>
      <c r="E1" s="3"/>
      <c r="F1" s="3"/>
      <c r="G1" s="5"/>
      <c r="H1" s="4"/>
      <c r="I1" s="3"/>
      <c r="J1" s="3"/>
      <c r="Q1" s="3"/>
      <c r="R1" s="3"/>
      <c r="S1" s="3"/>
      <c r="T1" s="3"/>
      <c r="U1" s="3"/>
      <c r="V1" s="3"/>
      <c r="W1" s="3"/>
    </row>
    <row r="2" spans="1:26" ht="24" thickBot="1" x14ac:dyDescent="0.45">
      <c r="A2" s="15"/>
      <c r="B2" s="15"/>
      <c r="C2" s="15"/>
      <c r="D2" s="15"/>
      <c r="E2" s="15"/>
      <c r="F2" s="15"/>
      <c r="G2" s="16"/>
      <c r="H2" s="1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6" ht="22.2" thickTop="1" thickBot="1" x14ac:dyDescent="0.45">
      <c r="A3" s="18" t="s">
        <v>10</v>
      </c>
      <c r="B3" s="54">
        <v>2</v>
      </c>
      <c r="C3" s="15"/>
      <c r="D3" s="15"/>
      <c r="E3" s="15"/>
      <c r="F3" s="15"/>
      <c r="G3" s="9" t="s">
        <v>15</v>
      </c>
      <c r="H3" s="10"/>
      <c r="I3" s="11"/>
      <c r="J3" s="47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6" ht="22.2" thickTop="1" thickBot="1" x14ac:dyDescent="0.45">
      <c r="A4" s="19" t="s">
        <v>11</v>
      </c>
      <c r="B4" s="20">
        <v>760</v>
      </c>
      <c r="C4" s="15"/>
      <c r="D4" s="15"/>
      <c r="E4" s="15"/>
      <c r="F4" s="15"/>
      <c r="G4" s="12" t="s">
        <v>44</v>
      </c>
      <c r="H4" s="13"/>
      <c r="I4" s="14"/>
      <c r="J4" s="7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6" ht="22.2" thickTop="1" thickBot="1" x14ac:dyDescent="0.4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6" ht="25.8" thickTop="1" thickBot="1" x14ac:dyDescent="0.6">
      <c r="A6" s="21" t="s">
        <v>0</v>
      </c>
      <c r="B6" s="22" t="s">
        <v>26</v>
      </c>
      <c r="C6" s="22" t="s">
        <v>27</v>
      </c>
      <c r="D6" s="22" t="s">
        <v>28</v>
      </c>
      <c r="E6" s="22" t="s">
        <v>29</v>
      </c>
      <c r="F6" s="22" t="s">
        <v>30</v>
      </c>
      <c r="G6" s="22" t="s">
        <v>31</v>
      </c>
      <c r="H6" s="22" t="s">
        <v>32</v>
      </c>
      <c r="I6" s="22" t="s">
        <v>33</v>
      </c>
      <c r="J6" s="22" t="s">
        <v>34</v>
      </c>
      <c r="K6" s="22" t="s">
        <v>12</v>
      </c>
      <c r="L6" s="22" t="s">
        <v>35</v>
      </c>
      <c r="M6" s="22" t="s">
        <v>36</v>
      </c>
      <c r="N6" s="22" t="s">
        <v>37</v>
      </c>
      <c r="O6" s="22" t="s">
        <v>13</v>
      </c>
      <c r="P6" s="22" t="s">
        <v>38</v>
      </c>
      <c r="Q6" s="22" t="s">
        <v>39</v>
      </c>
      <c r="R6" s="22" t="s">
        <v>40</v>
      </c>
      <c r="S6" s="22" t="s">
        <v>7</v>
      </c>
      <c r="T6" s="22" t="s">
        <v>16</v>
      </c>
      <c r="U6" s="22" t="s">
        <v>17</v>
      </c>
      <c r="V6" s="22" t="s">
        <v>21</v>
      </c>
      <c r="W6" s="23" t="s">
        <v>14</v>
      </c>
      <c r="X6" s="15"/>
      <c r="Y6" s="6"/>
      <c r="Z6" s="55"/>
    </row>
    <row r="7" spans="1:26" ht="22.2" thickTop="1" thickBot="1" x14ac:dyDescent="0.45">
      <c r="A7" s="24" t="s">
        <v>8</v>
      </c>
      <c r="B7" s="25"/>
      <c r="C7" s="25"/>
      <c r="D7" s="25"/>
      <c r="E7" s="25"/>
      <c r="F7" s="25"/>
      <c r="G7" s="25"/>
      <c r="H7" s="26">
        <v>50</v>
      </c>
      <c r="I7" s="67">
        <v>0.6588170689205336</v>
      </c>
      <c r="J7" s="27">
        <v>0.33948166526008666</v>
      </c>
      <c r="K7" s="28">
        <f>+H7*B3</f>
        <v>100</v>
      </c>
      <c r="L7" s="89">
        <f>+I7</f>
        <v>0.6588170689205336</v>
      </c>
      <c r="M7" s="69">
        <f>+J7</f>
        <v>0.33948166526008666</v>
      </c>
      <c r="N7" s="69">
        <f>1-L7-M7</f>
        <v>1.7012658193797381E-3</v>
      </c>
      <c r="O7" s="25"/>
      <c r="P7" s="25"/>
      <c r="Q7" s="25"/>
      <c r="R7" s="25"/>
      <c r="S7" s="112">
        <v>87.815747111816293</v>
      </c>
      <c r="T7" s="29">
        <f t="shared" ref="T7:T18" si="0">10^($B$24-$C$24/($D$24+S7))/$B$4</f>
        <v>1.2605964321172676</v>
      </c>
      <c r="U7" s="29">
        <f t="shared" ref="U7:U18" si="1">10^($B$25-$C$25/($D$25+S7))/$B$4</f>
        <v>0.49843828902977844</v>
      </c>
      <c r="V7" s="29">
        <f t="shared" ref="V7:V18" si="2">10^($B$26-$C$26/($D$26+S7))/$B$4</f>
        <v>0.16863508762179971</v>
      </c>
      <c r="W7" s="30">
        <f>+L7*T7+(M7)*U7+(1-L7-M7)*V7</f>
        <v>0.99999999999891731</v>
      </c>
      <c r="X7" s="15"/>
      <c r="Z7" s="7"/>
    </row>
    <row r="8" spans="1:26" ht="21.6" thickTop="1" x14ac:dyDescent="0.4">
      <c r="A8" s="24">
        <v>1</v>
      </c>
      <c r="B8" s="31"/>
      <c r="C8" s="32"/>
      <c r="D8" s="32"/>
      <c r="E8" s="75">
        <f>+B8*C8</f>
        <v>0</v>
      </c>
      <c r="F8" s="25">
        <f>+B8*D8</f>
        <v>0</v>
      </c>
      <c r="G8" s="25">
        <f>+B8*(1-C8-D8)</f>
        <v>0</v>
      </c>
      <c r="H8" s="25"/>
      <c r="I8" s="25"/>
      <c r="J8" s="25"/>
      <c r="K8" s="28">
        <f>+O9+K7+B8-O8</f>
        <v>100</v>
      </c>
      <c r="L8" s="69">
        <f>+P8/T8</f>
        <v>0.43602341498742975</v>
      </c>
      <c r="M8" s="69">
        <f>+Q8/U8</f>
        <v>0.55596976778312979</v>
      </c>
      <c r="N8" s="69">
        <f t="shared" ref="N8:N18" si="3">1-L8-M8</f>
        <v>8.0068172294404105E-3</v>
      </c>
      <c r="O8" s="28">
        <f>+H7+K7</f>
        <v>150</v>
      </c>
      <c r="P8" s="69">
        <f>+I7</f>
        <v>0.6588170689205336</v>
      </c>
      <c r="Q8" s="69">
        <f>+J7</f>
        <v>0.33948166526008666</v>
      </c>
      <c r="R8" s="69">
        <f>1-P8-Q8</f>
        <v>1.7012658193797381E-3</v>
      </c>
      <c r="S8" s="113">
        <v>94.132473438593962</v>
      </c>
      <c r="T8" s="29">
        <f t="shared" si="0"/>
        <v>1.5109671780803946</v>
      </c>
      <c r="U8" s="29">
        <f t="shared" si="1"/>
        <v>0.61061173634266774</v>
      </c>
      <c r="V8" s="29">
        <f t="shared" si="2"/>
        <v>0.2124771643410181</v>
      </c>
      <c r="W8" s="30">
        <f>+P8/T8+Q8/U8+(1-P8-Q8)/V8</f>
        <v>0.99999999999562972</v>
      </c>
      <c r="X8" s="15"/>
      <c r="Y8" s="6"/>
      <c r="Z8" s="56"/>
    </row>
    <row r="9" spans="1:26" ht="21" x14ac:dyDescent="0.4">
      <c r="A9" s="24">
        <v>2</v>
      </c>
      <c r="B9" s="33"/>
      <c r="C9" s="34"/>
      <c r="D9" s="34"/>
      <c r="E9" s="75">
        <f t="shared" ref="E9:E17" si="4">+B9*C9</f>
        <v>0</v>
      </c>
      <c r="F9" s="25">
        <f t="shared" ref="F9:F17" si="5">+B9*D9</f>
        <v>0</v>
      </c>
      <c r="G9" s="25">
        <f t="shared" ref="G9:G17" si="6">+B9*(1-C9-D9)</f>
        <v>0</v>
      </c>
      <c r="H9" s="25"/>
      <c r="I9" s="25"/>
      <c r="J9" s="25"/>
      <c r="K9" s="28">
        <f t="shared" ref="K9:K18" si="7">+O10+K8+B9-O9</f>
        <v>100</v>
      </c>
      <c r="L9" s="69">
        <f t="shared" ref="L9:L18" si="8">+P9/T9</f>
        <v>0.29518684266421602</v>
      </c>
      <c r="M9" s="69">
        <f t="shared" ref="M9:M18" si="9">+Q9/U9</f>
        <v>0.68140428758642146</v>
      </c>
      <c r="N9" s="69">
        <f t="shared" si="3"/>
        <v>2.3408869749362515E-2</v>
      </c>
      <c r="O9" s="28">
        <f>+O8</f>
        <v>150</v>
      </c>
      <c r="P9" s="69">
        <f>+(O8*P8+K8*L8-E8-K7*L7)/O9</f>
        <v>0.5102879662984644</v>
      </c>
      <c r="Q9" s="69">
        <f>+(O8*Q8+K8*M8-F8-K7*M7)/O9</f>
        <v>0.48380706694211539</v>
      </c>
      <c r="R9" s="69">
        <f t="shared" ref="R9:R18" si="10">1-P9-Q9</f>
        <v>5.9049667594202049E-3</v>
      </c>
      <c r="S9" s="113">
        <v>98.996744359458361</v>
      </c>
      <c r="T9" s="29">
        <f t="shared" si="0"/>
        <v>1.7286948215335343</v>
      </c>
      <c r="U9" s="29">
        <f t="shared" si="1"/>
        <v>0.71001470897078101</v>
      </c>
      <c r="V9" s="29">
        <f t="shared" si="2"/>
        <v>0.2522533903816454</v>
      </c>
      <c r="W9" s="30">
        <f t="shared" ref="W9:W18" si="11">+P9/T9+Q9/U9+(1-P9-Q9)/V9</f>
        <v>1.0000000000005596</v>
      </c>
      <c r="X9" s="15"/>
      <c r="Y9" s="6"/>
      <c r="Z9" s="56"/>
    </row>
    <row r="10" spans="1:26" ht="21" x14ac:dyDescent="0.4">
      <c r="A10" s="24">
        <v>3</v>
      </c>
      <c r="B10" s="33"/>
      <c r="C10" s="34"/>
      <c r="D10" s="34"/>
      <c r="E10" s="75">
        <f t="shared" si="4"/>
        <v>0</v>
      </c>
      <c r="F10" s="25">
        <f t="shared" si="5"/>
        <v>0</v>
      </c>
      <c r="G10" s="25">
        <f t="shared" si="6"/>
        <v>0</v>
      </c>
      <c r="H10" s="25"/>
      <c r="I10" s="25"/>
      <c r="J10" s="25"/>
      <c r="K10" s="28">
        <f t="shared" si="7"/>
        <v>100</v>
      </c>
      <c r="L10" s="69">
        <f t="shared" si="8"/>
        <v>0.22017471208422312</v>
      </c>
      <c r="M10" s="69">
        <f t="shared" si="9"/>
        <v>0.72264632725234756</v>
      </c>
      <c r="N10" s="69">
        <f t="shared" si="3"/>
        <v>5.7178960663429312E-2</v>
      </c>
      <c r="O10" s="28">
        <f t="shared" ref="O10:O18" si="12">+O9</f>
        <v>150</v>
      </c>
      <c r="P10" s="69">
        <f t="shared" ref="P10:P18" si="13">+(O9*P9+K9*L9-E9-K8*L8)/O10</f>
        <v>0.41639691808298862</v>
      </c>
      <c r="Q10" s="69">
        <f t="shared" ref="Q10:Q18" si="14">+(O9*Q9+K9*M9-F9-K8*M8)/O10</f>
        <v>0.56743008014430985</v>
      </c>
      <c r="R10" s="69">
        <f t="shared" si="10"/>
        <v>1.6173001772701534E-2</v>
      </c>
      <c r="S10" s="113">
        <v>102.32817217994007</v>
      </c>
      <c r="T10" s="29">
        <f t="shared" si="0"/>
        <v>1.8912113663793728</v>
      </c>
      <c r="U10" s="29">
        <f t="shared" si="1"/>
        <v>0.78521132502229363</v>
      </c>
      <c r="V10" s="29">
        <f t="shared" si="2"/>
        <v>0.28284882383520843</v>
      </c>
      <c r="W10" s="30">
        <f t="shared" si="11"/>
        <v>1.0000000000032911</v>
      </c>
      <c r="X10" s="15"/>
      <c r="Y10" s="6"/>
      <c r="Z10" s="56"/>
    </row>
    <row r="11" spans="1:26" ht="21" x14ac:dyDescent="0.4">
      <c r="A11" s="24">
        <v>4</v>
      </c>
      <c r="B11" s="33"/>
      <c r="C11" s="34"/>
      <c r="D11" s="34"/>
      <c r="E11" s="75">
        <f t="shared" si="4"/>
        <v>0</v>
      </c>
      <c r="F11" s="25">
        <f t="shared" si="5"/>
        <v>0</v>
      </c>
      <c r="G11" s="25">
        <f t="shared" si="6"/>
        <v>0</v>
      </c>
      <c r="H11" s="25"/>
      <c r="I11" s="25"/>
      <c r="J11" s="25"/>
      <c r="K11" s="28">
        <f t="shared" si="7"/>
        <v>100</v>
      </c>
      <c r="L11" s="69">
        <f t="shared" si="8"/>
        <v>0.17963002734126252</v>
      </c>
      <c r="M11" s="69">
        <f t="shared" si="9"/>
        <v>0.69614774198999074</v>
      </c>
      <c r="N11" s="69">
        <f t="shared" si="3"/>
        <v>0.12422223066874671</v>
      </c>
      <c r="O11" s="28">
        <f t="shared" si="12"/>
        <v>150</v>
      </c>
      <c r="P11" s="69">
        <f t="shared" si="13"/>
        <v>0.36638883102966002</v>
      </c>
      <c r="Q11" s="69">
        <f t="shared" si="14"/>
        <v>0.59492477325492743</v>
      </c>
      <c r="R11" s="69">
        <f t="shared" si="10"/>
        <v>3.8686395715412547E-2</v>
      </c>
      <c r="S11" s="113">
        <v>105.18478817685612</v>
      </c>
      <c r="T11" s="29">
        <f t="shared" si="0"/>
        <v>2.0396858835499239</v>
      </c>
      <c r="U11" s="29">
        <f t="shared" si="1"/>
        <v>0.85459556552505678</v>
      </c>
      <c r="V11" s="29">
        <f t="shared" si="2"/>
        <v>0.31142892464407157</v>
      </c>
      <c r="W11" s="30">
        <f t="shared" si="11"/>
        <v>1.0000000000043572</v>
      </c>
      <c r="X11" s="15"/>
      <c r="Y11" s="6"/>
      <c r="Z11" s="56"/>
    </row>
    <row r="12" spans="1:26" ht="21" x14ac:dyDescent="0.4">
      <c r="A12" s="24">
        <v>5</v>
      </c>
      <c r="B12" s="33">
        <v>100</v>
      </c>
      <c r="C12" s="34">
        <v>0.33</v>
      </c>
      <c r="D12" s="34">
        <v>0.34</v>
      </c>
      <c r="E12" s="75">
        <f t="shared" si="4"/>
        <v>33</v>
      </c>
      <c r="F12" s="25">
        <f t="shared" si="5"/>
        <v>34</v>
      </c>
      <c r="G12" s="25">
        <f t="shared" si="6"/>
        <v>32.999999999999993</v>
      </c>
      <c r="H12" s="25"/>
      <c r="I12" s="25"/>
      <c r="J12" s="25"/>
      <c r="K12" s="28">
        <f t="shared" si="7"/>
        <v>200</v>
      </c>
      <c r="L12" s="69">
        <f t="shared" si="8"/>
        <v>0.15185813111854687</v>
      </c>
      <c r="M12" s="69">
        <f t="shared" si="9"/>
        <v>0.60978817369165217</v>
      </c>
      <c r="N12" s="69">
        <f t="shared" si="3"/>
        <v>0.23835369518980098</v>
      </c>
      <c r="O12" s="28">
        <f t="shared" si="12"/>
        <v>150</v>
      </c>
      <c r="P12" s="69">
        <f t="shared" si="13"/>
        <v>0.33935904120101962</v>
      </c>
      <c r="Q12" s="69">
        <f t="shared" si="14"/>
        <v>0.5772590497466894</v>
      </c>
      <c r="R12" s="69">
        <f t="shared" si="10"/>
        <v>8.3381909052290926E-2</v>
      </c>
      <c r="S12" s="113">
        <v>108.70454582404081</v>
      </c>
      <c r="T12" s="29">
        <f t="shared" si="0"/>
        <v>2.2347110339195577</v>
      </c>
      <c r="U12" s="29">
        <f t="shared" si="1"/>
        <v>0.94665504293395575</v>
      </c>
      <c r="V12" s="29">
        <f t="shared" si="2"/>
        <v>0.34982427683592177</v>
      </c>
      <c r="W12" s="30">
        <f t="shared" si="11"/>
        <v>1.0000000000038565</v>
      </c>
      <c r="X12" s="15"/>
    </row>
    <row r="13" spans="1:26" ht="21" x14ac:dyDescent="0.4">
      <c r="A13" s="24">
        <v>6</v>
      </c>
      <c r="B13" s="33"/>
      <c r="C13" s="34"/>
      <c r="D13" s="34"/>
      <c r="E13" s="75">
        <f t="shared" si="4"/>
        <v>0</v>
      </c>
      <c r="F13" s="25">
        <f t="shared" si="5"/>
        <v>0</v>
      </c>
      <c r="G13" s="25">
        <f t="shared" si="6"/>
        <v>0</v>
      </c>
      <c r="H13" s="25"/>
      <c r="I13" s="25"/>
      <c r="J13" s="25"/>
      <c r="K13" s="28">
        <f t="shared" si="7"/>
        <v>200</v>
      </c>
      <c r="L13" s="69">
        <f t="shared" si="8"/>
        <v>8.2537905598106018E-2</v>
      </c>
      <c r="M13" s="69">
        <f t="shared" si="9"/>
        <v>0.6671081474202365</v>
      </c>
      <c r="N13" s="69">
        <f t="shared" si="3"/>
        <v>0.25035394698165747</v>
      </c>
      <c r="O13" s="28">
        <f t="shared" si="12"/>
        <v>150</v>
      </c>
      <c r="P13" s="69">
        <f t="shared" si="13"/>
        <v>0.20208319779824041</v>
      </c>
      <c r="Q13" s="69">
        <f t="shared" si="14"/>
        <v>0.69954478667556508</v>
      </c>
      <c r="R13" s="69">
        <f t="shared" si="10"/>
        <v>9.8372015526194456E-2</v>
      </c>
      <c r="S13" s="113">
        <v>112.30111171368718</v>
      </c>
      <c r="T13" s="29">
        <f t="shared" si="0"/>
        <v>2.4483683749164284</v>
      </c>
      <c r="U13" s="29">
        <f t="shared" si="1"/>
        <v>1.0486227598639948</v>
      </c>
      <c r="V13" s="29">
        <f t="shared" si="2"/>
        <v>0.39293175406125636</v>
      </c>
      <c r="W13" s="30">
        <f t="shared" si="11"/>
        <v>1.0000000000064464</v>
      </c>
      <c r="X13" s="15"/>
      <c r="Y13" s="2"/>
      <c r="Z13" s="2"/>
    </row>
    <row r="14" spans="1:26" ht="21" x14ac:dyDescent="0.4">
      <c r="A14" s="24">
        <v>7</v>
      </c>
      <c r="B14" s="33"/>
      <c r="C14" s="34"/>
      <c r="D14" s="34"/>
      <c r="E14" s="75">
        <f t="shared" si="4"/>
        <v>0</v>
      </c>
      <c r="F14" s="25">
        <f t="shared" si="5"/>
        <v>0</v>
      </c>
      <c r="G14" s="25">
        <f t="shared" si="6"/>
        <v>0</v>
      </c>
      <c r="H14" s="25"/>
      <c r="I14" s="25"/>
      <c r="J14" s="25"/>
      <c r="K14" s="28">
        <f t="shared" si="7"/>
        <v>200</v>
      </c>
      <c r="L14" s="69">
        <f t="shared" si="8"/>
        <v>4.2043055316128237E-2</v>
      </c>
      <c r="M14" s="69">
        <f t="shared" si="9"/>
        <v>0.68938158839753716</v>
      </c>
      <c r="N14" s="69">
        <f t="shared" si="3"/>
        <v>0.26857535628633455</v>
      </c>
      <c r="O14" s="28">
        <f t="shared" si="12"/>
        <v>150</v>
      </c>
      <c r="P14" s="69">
        <f t="shared" si="13"/>
        <v>0.1096562304376526</v>
      </c>
      <c r="Q14" s="69">
        <f t="shared" si="14"/>
        <v>0.77597141831367744</v>
      </c>
      <c r="R14" s="69">
        <f t="shared" si="10"/>
        <v>0.11437235124866996</v>
      </c>
      <c r="S14" s="113">
        <v>114.83831103844688</v>
      </c>
      <c r="T14" s="29">
        <f t="shared" si="0"/>
        <v>2.6081889057094076</v>
      </c>
      <c r="U14" s="29">
        <f t="shared" si="1"/>
        <v>1.1256050805148681</v>
      </c>
      <c r="V14" s="29">
        <f t="shared" si="2"/>
        <v>0.42584827151044091</v>
      </c>
      <c r="W14" s="30">
        <f t="shared" si="11"/>
        <v>1.0000000000090021</v>
      </c>
      <c r="X14" s="15"/>
      <c r="Y14" s="2"/>
      <c r="Z14" s="2"/>
    </row>
    <row r="15" spans="1:26" ht="21" x14ac:dyDescent="0.4">
      <c r="A15" s="24">
        <v>8</v>
      </c>
      <c r="B15" s="33"/>
      <c r="C15" s="34"/>
      <c r="D15" s="34"/>
      <c r="E15" s="75">
        <f t="shared" si="4"/>
        <v>0</v>
      </c>
      <c r="F15" s="25">
        <f t="shared" si="5"/>
        <v>0</v>
      </c>
      <c r="G15" s="25">
        <f t="shared" si="6"/>
        <v>0</v>
      </c>
      <c r="H15" s="25"/>
      <c r="I15" s="25"/>
      <c r="J15" s="25"/>
      <c r="K15" s="28">
        <f t="shared" si="7"/>
        <v>200</v>
      </c>
      <c r="L15" s="69">
        <f t="shared" si="8"/>
        <v>2.0254931179998645E-2</v>
      </c>
      <c r="M15" s="69">
        <f t="shared" si="9"/>
        <v>0.67505988023188856</v>
      </c>
      <c r="N15" s="69">
        <f t="shared" si="3"/>
        <v>0.30468518858811278</v>
      </c>
      <c r="O15" s="28">
        <f t="shared" si="12"/>
        <v>150</v>
      </c>
      <c r="P15" s="69">
        <f t="shared" si="13"/>
        <v>5.5663096728348883E-2</v>
      </c>
      <c r="Q15" s="69">
        <f t="shared" si="14"/>
        <v>0.80566933961674503</v>
      </c>
      <c r="R15" s="69">
        <f t="shared" si="10"/>
        <v>0.13866756365490607</v>
      </c>
      <c r="S15" s="113">
        <v>116.9647436169424</v>
      </c>
      <c r="T15" s="29">
        <f t="shared" si="0"/>
        <v>2.7481256901684823</v>
      </c>
      <c r="U15" s="29">
        <f t="shared" si="1"/>
        <v>1.1934783316407296</v>
      </c>
      <c r="V15" s="29">
        <f t="shared" si="2"/>
        <v>0.45511750765527104</v>
      </c>
      <c r="W15" s="30">
        <f t="shared" si="11"/>
        <v>1.0000000000114431</v>
      </c>
      <c r="X15" s="15"/>
    </row>
    <row r="16" spans="1:26" ht="21" x14ac:dyDescent="0.4">
      <c r="A16" s="24">
        <v>9</v>
      </c>
      <c r="B16" s="33"/>
      <c r="C16" s="34"/>
      <c r="D16" s="34"/>
      <c r="E16" s="75">
        <f t="shared" si="4"/>
        <v>0</v>
      </c>
      <c r="F16" s="25">
        <f t="shared" si="5"/>
        <v>0</v>
      </c>
      <c r="G16" s="25">
        <f t="shared" si="6"/>
        <v>0</v>
      </c>
      <c r="H16" s="25"/>
      <c r="I16" s="25"/>
      <c r="J16" s="25"/>
      <c r="K16" s="28">
        <f t="shared" si="7"/>
        <v>200</v>
      </c>
      <c r="L16" s="69">
        <f t="shared" si="8"/>
        <v>9.0762177113141752E-3</v>
      </c>
      <c r="M16" s="69">
        <f t="shared" si="9"/>
        <v>0.61291324670932823</v>
      </c>
      <c r="N16" s="69">
        <f t="shared" si="3"/>
        <v>0.3780105355793576</v>
      </c>
      <c r="O16" s="28">
        <f t="shared" si="12"/>
        <v>150</v>
      </c>
      <c r="P16" s="69">
        <f t="shared" si="13"/>
        <v>2.6612264546842766E-2</v>
      </c>
      <c r="Q16" s="69">
        <f t="shared" si="14"/>
        <v>0.78657372872921372</v>
      </c>
      <c r="R16" s="69">
        <f t="shared" si="10"/>
        <v>0.18681400672394355</v>
      </c>
      <c r="S16" s="113">
        <v>119.63889666021245</v>
      </c>
      <c r="T16" s="29">
        <f t="shared" si="0"/>
        <v>2.9320875053127708</v>
      </c>
      <c r="U16" s="29">
        <f t="shared" si="1"/>
        <v>1.2833361539373669</v>
      </c>
      <c r="V16" s="29">
        <f t="shared" si="2"/>
        <v>0.4942031746060041</v>
      </c>
      <c r="W16" s="30">
        <f t="shared" si="11"/>
        <v>1.0000000000123617</v>
      </c>
      <c r="X16" s="15"/>
    </row>
    <row r="17" spans="1:33" ht="21.6" thickBot="1" x14ac:dyDescent="0.45">
      <c r="A17" s="24">
        <v>10</v>
      </c>
      <c r="B17" s="35"/>
      <c r="C17" s="36"/>
      <c r="D17" s="36"/>
      <c r="E17" s="75">
        <f t="shared" si="4"/>
        <v>0</v>
      </c>
      <c r="F17" s="25">
        <f t="shared" si="5"/>
        <v>0</v>
      </c>
      <c r="G17" s="25">
        <f t="shared" si="6"/>
        <v>0</v>
      </c>
      <c r="H17" s="25"/>
      <c r="I17" s="25"/>
      <c r="J17" s="25"/>
      <c r="K17" s="28">
        <f t="shared" si="7"/>
        <v>200</v>
      </c>
      <c r="L17" s="69">
        <f t="shared" si="8"/>
        <v>3.6099960574416854E-3</v>
      </c>
      <c r="M17" s="69">
        <f t="shared" si="9"/>
        <v>0.48979556755948361</v>
      </c>
      <c r="N17" s="69">
        <f t="shared" si="3"/>
        <v>0.50659443638307466</v>
      </c>
      <c r="O17" s="28">
        <f t="shared" si="12"/>
        <v>150</v>
      </c>
      <c r="P17" s="69">
        <f t="shared" si="13"/>
        <v>1.1707313255263472E-2</v>
      </c>
      <c r="Q17" s="69">
        <f t="shared" si="14"/>
        <v>0.70371155069913316</v>
      </c>
      <c r="R17" s="69">
        <f t="shared" si="10"/>
        <v>0.28458113604560342</v>
      </c>
      <c r="S17" s="113">
        <v>123.88411128923372</v>
      </c>
      <c r="T17" s="29">
        <f t="shared" si="0"/>
        <v>3.2430266041786635</v>
      </c>
      <c r="U17" s="29">
        <f t="shared" si="1"/>
        <v>1.4367454450548296</v>
      </c>
      <c r="V17" s="29">
        <f t="shared" si="2"/>
        <v>0.56175337824802429</v>
      </c>
      <c r="W17" s="30">
        <f t="shared" si="11"/>
        <v>1.0000000000102489</v>
      </c>
      <c r="X17" s="15"/>
    </row>
    <row r="18" spans="1:33" ht="22.2" thickTop="1" thickBot="1" x14ac:dyDescent="0.45">
      <c r="A18" s="24" t="s">
        <v>9</v>
      </c>
      <c r="B18" s="25"/>
      <c r="C18" s="25"/>
      <c r="D18" s="25"/>
      <c r="E18" s="25"/>
      <c r="F18" s="25"/>
      <c r="G18" s="25"/>
      <c r="H18" s="25"/>
      <c r="I18" s="25"/>
      <c r="J18" s="25"/>
      <c r="K18" s="28">
        <f t="shared" si="7"/>
        <v>50</v>
      </c>
      <c r="L18" s="69">
        <f t="shared" si="8"/>
        <v>1.1829310798273484E-3</v>
      </c>
      <c r="M18" s="69">
        <f t="shared" si="9"/>
        <v>0.32051833473411839</v>
      </c>
      <c r="N18" s="69">
        <f t="shared" si="3"/>
        <v>0.67829873418605424</v>
      </c>
      <c r="O18" s="28">
        <f t="shared" si="12"/>
        <v>150</v>
      </c>
      <c r="P18" s="69">
        <f t="shared" si="13"/>
        <v>4.4190177167668203E-3</v>
      </c>
      <c r="Q18" s="69">
        <f t="shared" si="14"/>
        <v>0.53955464516600693</v>
      </c>
      <c r="R18" s="69">
        <f t="shared" si="10"/>
        <v>0.45602633711722629</v>
      </c>
      <c r="S18" s="114">
        <v>130.02244221732346</v>
      </c>
      <c r="T18" s="29">
        <f t="shared" si="0"/>
        <v>3.7356510384457788</v>
      </c>
      <c r="U18" s="29">
        <f t="shared" si="1"/>
        <v>1.6833815313984677</v>
      </c>
      <c r="V18" s="29">
        <f t="shared" si="2"/>
        <v>0.67230899031605429</v>
      </c>
      <c r="W18" s="30">
        <f t="shared" si="11"/>
        <v>1.0000000000058642</v>
      </c>
      <c r="X18" s="15"/>
    </row>
    <row r="19" spans="1:33" ht="25.2" thickTop="1" x14ac:dyDescent="0.55000000000000004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37" t="s">
        <v>18</v>
      </c>
      <c r="L19" s="69">
        <f>+(SUM(G7:G17)-H7*I7)/K18</f>
        <v>1.1829310794662718E-3</v>
      </c>
      <c r="M19" s="69">
        <f>+(SUM(G8:G17)-H7*J7)/K18</f>
        <v>0.3205183347399132</v>
      </c>
      <c r="N19" s="69"/>
      <c r="O19" s="38"/>
      <c r="P19" s="38"/>
      <c r="Q19" s="38"/>
      <c r="R19" s="38"/>
      <c r="S19" s="25"/>
      <c r="T19" s="25"/>
      <c r="U19" s="25"/>
      <c r="V19" s="25"/>
      <c r="W19" s="39"/>
      <c r="X19" s="15"/>
    </row>
    <row r="20" spans="1:33" ht="21.6" thickBot="1" x14ac:dyDescent="0.4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2" t="s">
        <v>19</v>
      </c>
      <c r="L20" s="90">
        <f>+L18-L19</f>
        <v>3.6107661999240648E-13</v>
      </c>
      <c r="M20" s="90">
        <f>+M18-M19</f>
        <v>-5.7948090770310046E-12</v>
      </c>
      <c r="N20" s="90"/>
      <c r="O20" s="43"/>
      <c r="P20" s="43"/>
      <c r="Q20" s="43"/>
      <c r="R20" s="43"/>
      <c r="S20" s="41"/>
      <c r="T20" s="41"/>
      <c r="U20" s="41"/>
      <c r="V20" s="41"/>
      <c r="W20" s="44"/>
      <c r="X20" s="15"/>
    </row>
    <row r="21" spans="1:33" ht="22.2" thickTop="1" thickBot="1" x14ac:dyDescent="0.4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16"/>
      <c r="L21" s="46"/>
      <c r="M21" s="46"/>
      <c r="N21" s="46"/>
      <c r="O21" s="47"/>
      <c r="P21" s="47"/>
      <c r="Q21" s="47"/>
      <c r="R21" s="47"/>
      <c r="S21" s="45"/>
      <c r="T21" s="45"/>
      <c r="U21" s="45"/>
      <c r="V21" s="45"/>
      <c r="W21" s="45"/>
      <c r="X21" s="15"/>
      <c r="Y21" s="2"/>
      <c r="Z21" s="2"/>
    </row>
    <row r="22" spans="1:33" ht="22.2" thickTop="1" thickBot="1" x14ac:dyDescent="0.45">
      <c r="A22" s="48" t="s">
        <v>1</v>
      </c>
      <c r="B22" s="49"/>
      <c r="C22" s="49"/>
      <c r="D22" s="50"/>
      <c r="E22" s="47"/>
      <c r="F22" s="47"/>
      <c r="G22" s="47"/>
      <c r="H22" s="47"/>
      <c r="I22" s="62"/>
      <c r="J22" s="62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59"/>
      <c r="Y22" s="60"/>
      <c r="Z22" s="60"/>
    </row>
    <row r="23" spans="1:33" ht="21.6" thickTop="1" x14ac:dyDescent="0.4">
      <c r="A23" s="51"/>
      <c r="B23" s="52" t="s">
        <v>4</v>
      </c>
      <c r="C23" s="52" t="s">
        <v>5</v>
      </c>
      <c r="D23" s="53" t="s">
        <v>6</v>
      </c>
      <c r="E23" s="45"/>
      <c r="F23" s="45"/>
      <c r="J23" s="109" t="s">
        <v>24</v>
      </c>
      <c r="K23" s="110"/>
      <c r="L23" s="110"/>
      <c r="M23" s="110"/>
      <c r="N23" s="110"/>
      <c r="O23" s="110"/>
      <c r="P23" s="110"/>
      <c r="Q23" s="110"/>
      <c r="R23" s="110"/>
      <c r="S23" s="111"/>
      <c r="X23" s="103"/>
      <c r="Y23" s="106"/>
      <c r="Z23" s="106"/>
      <c r="AA23" s="106"/>
      <c r="AB23" s="106"/>
      <c r="AC23" s="106"/>
      <c r="AD23" s="106"/>
      <c r="AE23" s="106"/>
      <c r="AF23" s="106"/>
      <c r="AG23" s="106"/>
    </row>
    <row r="24" spans="1:33" ht="24.6" x14ac:dyDescent="0.55000000000000004">
      <c r="A24" s="51" t="s">
        <v>2</v>
      </c>
      <c r="B24" s="52">
        <v>6.8927199999999997</v>
      </c>
      <c r="C24" s="52">
        <v>1203.5309999999999</v>
      </c>
      <c r="D24" s="53">
        <v>219.88800000000001</v>
      </c>
      <c r="E24" s="45"/>
      <c r="F24" s="45"/>
      <c r="J24" s="76"/>
      <c r="K24" s="52" t="s">
        <v>12</v>
      </c>
      <c r="L24" s="52" t="s">
        <v>35</v>
      </c>
      <c r="M24" s="52" t="s">
        <v>36</v>
      </c>
      <c r="N24" s="77" t="s">
        <v>41</v>
      </c>
      <c r="O24" s="52" t="s">
        <v>13</v>
      </c>
      <c r="P24" s="52" t="s">
        <v>38</v>
      </c>
      <c r="Q24" s="52" t="s">
        <v>39</v>
      </c>
      <c r="R24" s="52" t="s">
        <v>40</v>
      </c>
      <c r="S24" s="53" t="s">
        <v>7</v>
      </c>
      <c r="T24" s="45"/>
      <c r="U24" s="47"/>
      <c r="X24" s="103"/>
      <c r="Y24" s="103"/>
      <c r="Z24" s="104"/>
      <c r="AA24" s="104"/>
      <c r="AB24" s="104"/>
      <c r="AC24" s="106"/>
      <c r="AD24" s="106"/>
      <c r="AE24" s="106"/>
      <c r="AF24" s="106"/>
      <c r="AG24" s="108"/>
    </row>
    <row r="25" spans="1:33" ht="21" x14ac:dyDescent="0.4">
      <c r="A25" s="51" t="s">
        <v>3</v>
      </c>
      <c r="B25" s="52">
        <v>6.9580500000000001</v>
      </c>
      <c r="C25" s="52">
        <v>1346.7729999999999</v>
      </c>
      <c r="D25" s="53">
        <v>219.69300000000001</v>
      </c>
      <c r="E25" s="45"/>
      <c r="F25" s="45"/>
      <c r="J25" s="78" t="s">
        <v>22</v>
      </c>
      <c r="K25" s="79">
        <v>100</v>
      </c>
      <c r="L25" s="80">
        <v>0.65820629999999991</v>
      </c>
      <c r="M25" s="80">
        <v>0.3401325</v>
      </c>
      <c r="N25" s="80">
        <f>1-L25-M25</f>
        <v>1.6612000000000848E-3</v>
      </c>
      <c r="O25" s="81"/>
      <c r="P25" s="82"/>
      <c r="Q25" s="82"/>
      <c r="R25" s="82"/>
      <c r="S25" s="83">
        <v>88.06</v>
      </c>
      <c r="T25" s="47"/>
      <c r="U25" s="47"/>
      <c r="X25" s="103"/>
      <c r="Y25" s="103"/>
      <c r="Z25" s="104"/>
      <c r="AA25" s="104"/>
      <c r="AB25" s="104"/>
      <c r="AC25" s="106"/>
      <c r="AD25" s="104"/>
      <c r="AE25" s="104"/>
      <c r="AF25" s="104"/>
      <c r="AG25" s="108"/>
    </row>
    <row r="26" spans="1:33" ht="21.6" thickBot="1" x14ac:dyDescent="0.45">
      <c r="A26" s="66" t="s">
        <v>20</v>
      </c>
      <c r="B26" s="57">
        <v>7.0015400000000003</v>
      </c>
      <c r="C26" s="57">
        <v>1476.393</v>
      </c>
      <c r="D26" s="58">
        <v>213.87200000000001</v>
      </c>
      <c r="E26" s="70"/>
      <c r="F26" s="71"/>
      <c r="J26" s="84">
        <v>1</v>
      </c>
      <c r="K26" s="79">
        <v>97.747600000000006</v>
      </c>
      <c r="L26" s="80">
        <v>0.43660928759376183</v>
      </c>
      <c r="M26" s="80">
        <v>0.55528391489918927</v>
      </c>
      <c r="N26" s="80">
        <f t="shared" ref="N26:N36" si="15">1-L26-M26</f>
        <v>8.1067975070489018E-3</v>
      </c>
      <c r="O26" s="79">
        <v>150</v>
      </c>
      <c r="P26" s="80">
        <v>0.65820626666666671</v>
      </c>
      <c r="Q26" s="80">
        <v>0.34013253333333332</v>
      </c>
      <c r="R26" s="80">
        <f>1-P26-Q26</f>
        <v>1.6611999999999738E-3</v>
      </c>
      <c r="S26" s="83">
        <v>94.47</v>
      </c>
      <c r="T26" s="64"/>
      <c r="U26" s="63"/>
      <c r="X26" s="103"/>
      <c r="Y26" s="103"/>
      <c r="Z26" s="104"/>
      <c r="AA26" s="104"/>
      <c r="AB26" s="104"/>
      <c r="AC26" s="106"/>
      <c r="AD26" s="104"/>
      <c r="AE26" s="104"/>
      <c r="AF26" s="104"/>
      <c r="AG26" s="108"/>
    </row>
    <row r="27" spans="1:33" ht="22.2" thickTop="1" thickBot="1" x14ac:dyDescent="0.45">
      <c r="A27" s="73"/>
      <c r="B27" s="73"/>
      <c r="C27" s="73"/>
      <c r="D27" s="73"/>
      <c r="E27" s="72"/>
      <c r="F27" s="72"/>
      <c r="J27" s="84">
        <v>2</v>
      </c>
      <c r="K27" s="79">
        <v>96.489500000000007</v>
      </c>
      <c r="L27" s="80">
        <v>0.29897905989770907</v>
      </c>
      <c r="M27" s="80">
        <v>0.67690816099161044</v>
      </c>
      <c r="N27" s="80">
        <f t="shared" si="15"/>
        <v>2.4112779110680438E-2</v>
      </c>
      <c r="O27" s="79">
        <v>147.74760000000001</v>
      </c>
      <c r="P27" s="80">
        <v>0.51160100062539082</v>
      </c>
      <c r="Q27" s="80">
        <v>0.482473420888055</v>
      </c>
      <c r="R27" s="80">
        <f t="shared" ref="R27:R36" si="16">1-P27-Q27</f>
        <v>5.9255784865541727E-3</v>
      </c>
      <c r="S27" s="83">
        <v>99.25</v>
      </c>
      <c r="X27" s="103"/>
      <c r="Y27" s="106"/>
      <c r="Z27" s="104"/>
      <c r="AA27" s="104"/>
      <c r="AB27" s="104"/>
      <c r="AC27" s="106"/>
      <c r="AD27" s="104"/>
      <c r="AE27" s="104"/>
      <c r="AF27" s="104"/>
      <c r="AG27" s="108"/>
    </row>
    <row r="28" spans="1:33" ht="21.6" thickTop="1" x14ac:dyDescent="0.4">
      <c r="A28" s="91" t="s">
        <v>43</v>
      </c>
      <c r="B28" s="92"/>
      <c r="C28" s="92"/>
      <c r="D28" s="92"/>
      <c r="E28" s="92"/>
      <c r="F28" s="93"/>
      <c r="G28" s="47"/>
      <c r="J28" s="84">
        <v>3</v>
      </c>
      <c r="K28" s="79">
        <v>95.225200000000001</v>
      </c>
      <c r="L28" s="80">
        <v>0.22672506857428495</v>
      </c>
      <c r="M28" s="80">
        <v>0.71384875012076632</v>
      </c>
      <c r="N28" s="80">
        <f t="shared" si="15"/>
        <v>5.94261813049487E-2</v>
      </c>
      <c r="O28" s="79">
        <v>146.48949999999999</v>
      </c>
      <c r="P28" s="80">
        <v>0.42159096727069179</v>
      </c>
      <c r="Q28" s="80">
        <v>0.56195932131654491</v>
      </c>
      <c r="R28" s="80">
        <f t="shared" si="16"/>
        <v>1.6449711412763302E-2</v>
      </c>
      <c r="S28" s="83">
        <v>102.5</v>
      </c>
      <c r="X28" s="103"/>
      <c r="Y28" s="106"/>
      <c r="Z28" s="104"/>
      <c r="AA28" s="104"/>
      <c r="AB28" s="104"/>
      <c r="AC28" s="106"/>
      <c r="AD28" s="104"/>
      <c r="AE28" s="104"/>
      <c r="AF28" s="104"/>
      <c r="AG28" s="108"/>
    </row>
    <row r="29" spans="1:33" ht="21" x14ac:dyDescent="0.4">
      <c r="A29" s="51" t="s">
        <v>45</v>
      </c>
      <c r="B29" s="80"/>
      <c r="C29" s="80"/>
      <c r="D29" s="80"/>
      <c r="E29" s="80"/>
      <c r="F29" s="94"/>
      <c r="G29" s="47"/>
      <c r="H29" s="15"/>
      <c r="J29" s="84">
        <v>4</v>
      </c>
      <c r="K29" s="79">
        <v>93.336500000000001</v>
      </c>
      <c r="L29" s="80">
        <v>0.18810893916099275</v>
      </c>
      <c r="M29" s="80">
        <v>0.68291632962453053</v>
      </c>
      <c r="N29" s="80">
        <f t="shared" si="15"/>
        <v>0.12897473121447678</v>
      </c>
      <c r="O29" s="79">
        <v>145.2252</v>
      </c>
      <c r="P29" s="80">
        <v>0.37528094297683873</v>
      </c>
      <c r="Q29" s="80">
        <v>0.58518073998176623</v>
      </c>
      <c r="R29" s="80">
        <f t="shared" si="16"/>
        <v>3.9538317041395099E-2</v>
      </c>
      <c r="S29" s="83">
        <v>105.34</v>
      </c>
      <c r="T29" s="64"/>
      <c r="U29" s="63"/>
      <c r="X29" s="103"/>
      <c r="Y29" s="103"/>
      <c r="Z29" s="104"/>
      <c r="AA29" s="104"/>
      <c r="AB29" s="104"/>
      <c r="AC29" s="106"/>
      <c r="AD29" s="104"/>
      <c r="AE29" s="104"/>
      <c r="AF29" s="104"/>
      <c r="AG29" s="108"/>
    </row>
    <row r="30" spans="1:33" ht="21" x14ac:dyDescent="0.4">
      <c r="A30" s="51" t="s">
        <v>46</v>
      </c>
      <c r="B30" s="80"/>
      <c r="C30" s="80"/>
      <c r="D30" s="80"/>
      <c r="E30" s="80"/>
      <c r="F30" s="94"/>
      <c r="G30" s="47"/>
      <c r="H30" s="15"/>
      <c r="J30" s="84">
        <v>5</v>
      </c>
      <c r="K30" s="79">
        <v>193.3338</v>
      </c>
      <c r="L30" s="80">
        <v>0.16221131535199743</v>
      </c>
      <c r="M30" s="80">
        <v>0.59378711844488652</v>
      </c>
      <c r="N30" s="80">
        <f t="shared" si="15"/>
        <v>0.24400156620311608</v>
      </c>
      <c r="O30" s="79">
        <v>143.3365</v>
      </c>
      <c r="P30" s="80">
        <v>0.35209273283497222</v>
      </c>
      <c r="Q30" s="80">
        <v>0.56334311218705635</v>
      </c>
      <c r="R30" s="80">
        <f t="shared" si="16"/>
        <v>8.4564154977971429E-2</v>
      </c>
      <c r="S30" s="83">
        <v>108.85</v>
      </c>
      <c r="T30" s="64"/>
      <c r="U30" s="63"/>
      <c r="X30" s="103"/>
      <c r="Y30" s="103"/>
      <c r="Z30" s="104"/>
      <c r="AA30" s="104"/>
      <c r="AB30" s="104"/>
      <c r="AC30" s="106"/>
      <c r="AD30" s="104"/>
      <c r="AE30" s="104"/>
      <c r="AF30" s="104"/>
      <c r="AG30" s="108"/>
    </row>
    <row r="31" spans="1:33" ht="21" x14ac:dyDescent="0.4">
      <c r="A31" s="95" t="s">
        <v>47</v>
      </c>
      <c r="B31" s="80"/>
      <c r="C31" s="80"/>
      <c r="D31" s="80"/>
      <c r="E31" s="80"/>
      <c r="F31" s="94"/>
      <c r="G31" s="47"/>
      <c r="H31" s="15"/>
      <c r="J31" s="84">
        <v>6</v>
      </c>
      <c r="K31" s="79">
        <v>193.58860000000001</v>
      </c>
      <c r="L31" s="80">
        <v>9.2389686169536842E-2</v>
      </c>
      <c r="M31" s="80">
        <v>0.6519180364959507</v>
      </c>
      <c r="N31" s="80">
        <f t="shared" si="15"/>
        <v>0.2556922773345125</v>
      </c>
      <c r="O31" s="79">
        <v>143.3338</v>
      </c>
      <c r="P31" s="80">
        <v>0.21817066176993843</v>
      </c>
      <c r="Q31" s="80">
        <v>0.68236333649146264</v>
      </c>
      <c r="R31" s="80">
        <f t="shared" si="16"/>
        <v>9.9466001738598986E-2</v>
      </c>
      <c r="S31" s="83">
        <v>112.31</v>
      </c>
      <c r="T31" s="64"/>
      <c r="U31" s="63"/>
      <c r="X31" s="103"/>
      <c r="Y31" s="103"/>
      <c r="Z31" s="104"/>
      <c r="AA31" s="104"/>
      <c r="AB31" s="104"/>
      <c r="AC31" s="106"/>
      <c r="AD31" s="104"/>
      <c r="AE31" s="104"/>
      <c r="AF31" s="104"/>
      <c r="AG31" s="108"/>
    </row>
    <row r="32" spans="1:33" ht="21" x14ac:dyDescent="0.4">
      <c r="A32" s="96"/>
      <c r="B32" s="82"/>
      <c r="C32" s="82"/>
      <c r="D32" s="82"/>
      <c r="E32" s="80"/>
      <c r="F32" s="94"/>
      <c r="G32" s="47"/>
      <c r="H32" s="15"/>
      <c r="J32" s="84">
        <v>7</v>
      </c>
      <c r="K32" s="79">
        <v>193.55869999999999</v>
      </c>
      <c r="L32" s="80">
        <v>4.9410850558512742E-2</v>
      </c>
      <c r="M32" s="80">
        <v>0.67727082275299433</v>
      </c>
      <c r="N32" s="80">
        <f t="shared" si="15"/>
        <v>0.27331832668849299</v>
      </c>
      <c r="O32" s="79">
        <v>143.58860000000001</v>
      </c>
      <c r="P32" s="80">
        <v>0.1239367192102994</v>
      </c>
      <c r="Q32" s="80">
        <v>0.76057925211332922</v>
      </c>
      <c r="R32" s="80">
        <f t="shared" si="16"/>
        <v>0.11548402867637142</v>
      </c>
      <c r="S32" s="83">
        <v>114.85</v>
      </c>
      <c r="T32" s="64"/>
      <c r="U32" s="63"/>
      <c r="X32" s="103"/>
      <c r="Y32" s="103"/>
      <c r="Z32" s="104"/>
      <c r="AA32" s="104"/>
      <c r="AB32" s="104"/>
      <c r="AC32" s="106"/>
      <c r="AD32" s="104"/>
      <c r="AE32" s="104"/>
      <c r="AF32" s="104"/>
      <c r="AG32" s="108"/>
    </row>
    <row r="33" spans="1:33" ht="21" x14ac:dyDescent="0.4">
      <c r="A33" s="95" t="s">
        <v>48</v>
      </c>
      <c r="B33" s="80"/>
      <c r="C33" s="80"/>
      <c r="D33" s="80"/>
      <c r="E33" s="80"/>
      <c r="F33" s="94"/>
      <c r="G33" s="47"/>
      <c r="H33" s="15"/>
      <c r="J33" s="84">
        <v>8</v>
      </c>
      <c r="K33" s="79">
        <v>192.82470000000001</v>
      </c>
      <c r="L33" s="80">
        <v>2.502874372422205E-2</v>
      </c>
      <c r="M33" s="80">
        <v>0.66746775698341554</v>
      </c>
      <c r="N33" s="80">
        <f t="shared" si="15"/>
        <v>0.30750349929236243</v>
      </c>
      <c r="O33" s="79">
        <v>143.55869999999999</v>
      </c>
      <c r="P33" s="80">
        <v>6.5995373321157125E-2</v>
      </c>
      <c r="Q33" s="80">
        <v>0.79478478141693965</v>
      </c>
      <c r="R33" s="80">
        <f t="shared" si="16"/>
        <v>0.13921984526190323</v>
      </c>
      <c r="S33" s="83">
        <v>117</v>
      </c>
      <c r="X33" s="103"/>
      <c r="Y33" s="106"/>
      <c r="Z33" s="104"/>
      <c r="AA33" s="104"/>
      <c r="AB33" s="104"/>
      <c r="AC33" s="106"/>
      <c r="AD33" s="104"/>
      <c r="AE33" s="104"/>
      <c r="AF33" s="104"/>
      <c r="AG33" s="108"/>
    </row>
    <row r="34" spans="1:33" ht="21" x14ac:dyDescent="0.4">
      <c r="A34" s="95" t="s">
        <v>25</v>
      </c>
      <c r="B34" s="80"/>
      <c r="C34" s="80"/>
      <c r="D34" s="80"/>
      <c r="E34" s="80"/>
      <c r="F34" s="94"/>
      <c r="G34" s="47"/>
      <c r="J34" s="84">
        <v>9</v>
      </c>
      <c r="K34" s="79">
        <v>191.08260000000001</v>
      </c>
      <c r="L34" s="80">
        <v>1.1854611565888259E-2</v>
      </c>
      <c r="M34" s="80">
        <v>0.61258471467313091</v>
      </c>
      <c r="N34" s="80">
        <f t="shared" si="15"/>
        <v>0.37556067376098079</v>
      </c>
      <c r="O34" s="79">
        <v>142.82470000000001</v>
      </c>
      <c r="P34" s="80">
        <v>3.316282127671194E-2</v>
      </c>
      <c r="Q34" s="80">
        <v>0.78215378712505612</v>
      </c>
      <c r="R34" s="80">
        <f t="shared" si="16"/>
        <v>0.18468339159823199</v>
      </c>
      <c r="S34" s="83">
        <v>119.61</v>
      </c>
      <c r="X34" s="103"/>
      <c r="Y34" s="106"/>
      <c r="Z34" s="104"/>
      <c r="AA34" s="104"/>
      <c r="AB34" s="104"/>
      <c r="AC34" s="106"/>
      <c r="AD34" s="104"/>
      <c r="AE34" s="104"/>
      <c r="AF34" s="104"/>
      <c r="AG34" s="108"/>
    </row>
    <row r="35" spans="1:33" ht="21" x14ac:dyDescent="0.4">
      <c r="A35" s="78"/>
      <c r="B35" s="80"/>
      <c r="C35" s="80"/>
      <c r="D35" s="80"/>
      <c r="E35" s="80"/>
      <c r="F35" s="94"/>
      <c r="G35" s="47"/>
      <c r="J35" s="84">
        <v>10</v>
      </c>
      <c r="K35" s="79">
        <v>188.50980000000001</v>
      </c>
      <c r="L35" s="80">
        <v>5.0438757030138483E-3</v>
      </c>
      <c r="M35" s="80">
        <v>0.50026062305514085</v>
      </c>
      <c r="N35" s="80">
        <f t="shared" si="15"/>
        <v>0.49469550124184525</v>
      </c>
      <c r="O35" s="79">
        <v>141.08260000000001</v>
      </c>
      <c r="P35" s="80">
        <v>1.5420115591858952E-2</v>
      </c>
      <c r="Q35" s="80">
        <v>0.70923636224452902</v>
      </c>
      <c r="R35" s="80">
        <f t="shared" si="16"/>
        <v>0.27534352216361202</v>
      </c>
      <c r="S35" s="83">
        <v>123.61</v>
      </c>
      <c r="T35" s="64"/>
      <c r="U35" s="63"/>
      <c r="X35" s="103"/>
      <c r="Y35" s="103"/>
      <c r="Z35" s="104"/>
      <c r="AA35" s="104"/>
      <c r="AB35" s="104"/>
      <c r="AC35" s="106"/>
      <c r="AD35" s="104"/>
      <c r="AE35" s="104"/>
      <c r="AF35" s="104"/>
      <c r="AG35" s="108"/>
    </row>
    <row r="36" spans="1:33" ht="21.6" thickBot="1" x14ac:dyDescent="0.45">
      <c r="A36" s="97" t="s">
        <v>49</v>
      </c>
      <c r="B36" s="98"/>
      <c r="C36" s="98"/>
      <c r="D36" s="98"/>
      <c r="E36" s="98"/>
      <c r="F36" s="99"/>
      <c r="G36" s="47"/>
      <c r="J36" s="85" t="s">
        <v>23</v>
      </c>
      <c r="K36" s="86">
        <v>50</v>
      </c>
      <c r="L36" s="87">
        <v>1.7938000000000001E-3</v>
      </c>
      <c r="M36" s="87">
        <v>0.33986780000000005</v>
      </c>
      <c r="N36" s="87">
        <f t="shared" si="15"/>
        <v>0.65833839999999999</v>
      </c>
      <c r="O36" s="86">
        <v>138.50980000000001</v>
      </c>
      <c r="P36" s="87">
        <v>6.21710521565983E-3</v>
      </c>
      <c r="Q36" s="87">
        <v>0.55816014462514563</v>
      </c>
      <c r="R36" s="87">
        <f t="shared" si="16"/>
        <v>0.43562275015919449</v>
      </c>
      <c r="S36" s="88">
        <v>129.41999999999999</v>
      </c>
      <c r="T36" s="64"/>
      <c r="U36" s="63"/>
      <c r="X36" s="105"/>
      <c r="Y36" s="103"/>
      <c r="Z36" s="104"/>
      <c r="AA36" s="104"/>
      <c r="AB36" s="104"/>
      <c r="AC36" s="106"/>
      <c r="AD36" s="106"/>
      <c r="AE36" s="106"/>
      <c r="AF36" s="106"/>
      <c r="AG36" s="106"/>
    </row>
    <row r="37" spans="1:33" ht="21.6" thickTop="1" x14ac:dyDescent="0.4">
      <c r="C37" s="1"/>
      <c r="N37" s="47"/>
      <c r="O37" s="47"/>
      <c r="P37" s="47"/>
      <c r="S37" s="47"/>
      <c r="T37" s="47"/>
      <c r="U37" s="47"/>
      <c r="X37" s="103"/>
      <c r="Y37" s="103"/>
      <c r="Z37" s="104"/>
      <c r="AA37" s="104"/>
      <c r="AB37" s="107"/>
      <c r="AC37" s="106"/>
      <c r="AD37" s="106"/>
      <c r="AE37" s="106"/>
      <c r="AF37" s="106"/>
      <c r="AG37" s="106"/>
    </row>
    <row r="38" spans="1:33" ht="21" x14ac:dyDescent="0.4">
      <c r="C38" s="1"/>
      <c r="L38" s="47"/>
      <c r="M38" s="47"/>
      <c r="N38" s="47"/>
      <c r="Q38" s="47"/>
      <c r="R38" s="47"/>
      <c r="S38" s="47"/>
      <c r="T38" s="47"/>
      <c r="U38" s="47"/>
      <c r="X38" s="100"/>
      <c r="Y38" s="100"/>
      <c r="Z38" s="101"/>
      <c r="AA38" s="102"/>
      <c r="AB38" s="102"/>
      <c r="AC38" s="101"/>
      <c r="AD38" s="101"/>
      <c r="AE38" s="101"/>
      <c r="AF38" s="101"/>
      <c r="AG38" s="101"/>
    </row>
    <row r="39" spans="1:33" ht="21" x14ac:dyDescent="0.4">
      <c r="C39" s="46"/>
      <c r="D39" s="46"/>
      <c r="E39" s="46"/>
      <c r="F39" s="46"/>
      <c r="G39" s="46"/>
      <c r="H39" s="46"/>
      <c r="I39" s="46"/>
      <c r="J39" s="46"/>
      <c r="K39" s="46"/>
      <c r="X39" s="103"/>
      <c r="Y39" s="106"/>
      <c r="Z39" s="106"/>
      <c r="AA39" s="106"/>
      <c r="AB39" s="106"/>
      <c r="AC39" s="106"/>
      <c r="AD39" s="106"/>
      <c r="AE39" s="106"/>
      <c r="AF39" s="106"/>
      <c r="AG39" s="106"/>
    </row>
    <row r="40" spans="1:33" ht="21" x14ac:dyDescent="0.4">
      <c r="C40" s="46"/>
      <c r="D40" s="46"/>
      <c r="E40" s="46"/>
      <c r="F40" s="46"/>
      <c r="G40" s="46"/>
      <c r="H40" s="46"/>
      <c r="I40" s="46"/>
      <c r="X40" s="103"/>
      <c r="Y40" s="106"/>
      <c r="Z40" s="104"/>
      <c r="AA40" s="104"/>
      <c r="AB40" s="104"/>
      <c r="AC40" s="106"/>
      <c r="AD40" s="106"/>
      <c r="AE40" s="106"/>
      <c r="AF40" s="106"/>
      <c r="AG40" s="108"/>
    </row>
    <row r="41" spans="1:33" ht="21" x14ac:dyDescent="0.4">
      <c r="C41" s="46"/>
      <c r="D41" s="46"/>
      <c r="E41" s="46"/>
      <c r="F41" s="46"/>
      <c r="G41" s="46"/>
      <c r="H41" s="46"/>
      <c r="I41" s="46"/>
      <c r="K41" s="46"/>
      <c r="M41" s="47"/>
      <c r="N41" s="47"/>
      <c r="Q41" s="47"/>
      <c r="R41" s="47"/>
      <c r="S41" s="47"/>
      <c r="T41" s="47"/>
      <c r="U41" s="47"/>
      <c r="V41" s="47"/>
      <c r="W41" s="47"/>
      <c r="X41" s="103"/>
      <c r="Y41" s="106"/>
      <c r="Z41" s="104"/>
      <c r="AA41" s="104"/>
      <c r="AB41" s="104"/>
      <c r="AC41" s="106"/>
      <c r="AD41" s="104"/>
      <c r="AE41" s="104"/>
      <c r="AF41" s="104"/>
      <c r="AG41" s="108"/>
    </row>
    <row r="42" spans="1:33" ht="21" x14ac:dyDescent="0.4">
      <c r="C42" s="45"/>
      <c r="D42" s="45"/>
      <c r="E42" s="45"/>
      <c r="F42" s="45"/>
      <c r="G42" s="47"/>
      <c r="H42" s="46"/>
      <c r="I42" s="46"/>
      <c r="K42" s="47"/>
      <c r="M42" s="47"/>
      <c r="N42" s="47"/>
      <c r="Q42" s="47"/>
      <c r="R42" s="47"/>
      <c r="S42" s="47"/>
      <c r="T42" s="47"/>
      <c r="U42" s="47"/>
      <c r="V42" s="47"/>
      <c r="W42" s="47"/>
      <c r="X42" s="103"/>
      <c r="Y42" s="106"/>
      <c r="Z42" s="104"/>
      <c r="AA42" s="104"/>
      <c r="AB42" s="104"/>
      <c r="AC42" s="106"/>
      <c r="AD42" s="104"/>
      <c r="AE42" s="104"/>
      <c r="AF42" s="104"/>
      <c r="AG42" s="108"/>
    </row>
    <row r="43" spans="1:33" ht="21" x14ac:dyDescent="0.4">
      <c r="C43" s="45"/>
      <c r="D43" s="45"/>
      <c r="E43" s="45"/>
      <c r="F43" s="45"/>
      <c r="G43" s="47"/>
      <c r="H43" s="46"/>
      <c r="I43" s="46"/>
      <c r="K43" s="47"/>
      <c r="M43" s="47"/>
      <c r="N43" s="47"/>
      <c r="Q43" s="47"/>
      <c r="R43" s="47"/>
      <c r="S43" s="47"/>
      <c r="T43" s="47"/>
      <c r="U43" s="47"/>
      <c r="V43" s="47"/>
      <c r="W43" s="47"/>
      <c r="X43" s="103"/>
      <c r="Y43" s="106"/>
      <c r="Z43" s="104"/>
      <c r="AA43" s="104"/>
      <c r="AB43" s="104"/>
      <c r="AC43" s="106"/>
      <c r="AD43" s="104"/>
      <c r="AE43" s="104"/>
      <c r="AF43" s="104"/>
      <c r="AG43" s="108"/>
    </row>
    <row r="44" spans="1:33" ht="21" x14ac:dyDescent="0.4">
      <c r="C44" s="47"/>
      <c r="D44" s="47"/>
      <c r="E44" s="47"/>
      <c r="F44" s="47"/>
      <c r="G44" s="47"/>
      <c r="H44" s="46"/>
      <c r="I44" s="46"/>
      <c r="K44" s="47"/>
      <c r="M44" s="47"/>
      <c r="N44" s="47"/>
      <c r="Q44" s="47"/>
      <c r="R44" s="47"/>
      <c r="S44" s="47"/>
      <c r="T44" s="47"/>
      <c r="U44" s="47"/>
      <c r="V44" s="47"/>
      <c r="W44" s="47"/>
      <c r="X44" s="103"/>
      <c r="Y44" s="106"/>
      <c r="Z44" s="104"/>
      <c r="AA44" s="104"/>
      <c r="AB44" s="104"/>
      <c r="AC44" s="106"/>
      <c r="AD44" s="104"/>
      <c r="AE44" s="104"/>
      <c r="AF44" s="104"/>
      <c r="AG44" s="108"/>
    </row>
    <row r="45" spans="1:33" ht="21" x14ac:dyDescent="0.4">
      <c r="C45" s="47"/>
      <c r="D45" s="47"/>
      <c r="E45" s="47"/>
      <c r="F45" s="47"/>
      <c r="G45" s="47"/>
      <c r="H45" s="46"/>
      <c r="I45" s="46"/>
      <c r="K45" s="47"/>
      <c r="M45" s="47"/>
      <c r="N45" s="47"/>
      <c r="Q45" s="47"/>
      <c r="R45" s="47"/>
      <c r="S45" s="47"/>
      <c r="T45" s="47"/>
      <c r="U45" s="47"/>
      <c r="V45" s="47"/>
      <c r="W45" s="47"/>
      <c r="X45" s="103"/>
      <c r="Y45" s="106"/>
      <c r="Z45" s="104"/>
      <c r="AA45" s="104"/>
      <c r="AB45" s="104"/>
      <c r="AC45" s="106"/>
      <c r="AD45" s="104"/>
      <c r="AE45" s="104"/>
      <c r="AF45" s="104"/>
      <c r="AG45" s="108"/>
    </row>
    <row r="46" spans="1:33" ht="21" x14ac:dyDescent="0.4">
      <c r="C46" s="47"/>
      <c r="D46" s="47"/>
      <c r="E46" s="47"/>
      <c r="F46" s="47"/>
      <c r="G46" s="47"/>
      <c r="H46" s="46"/>
      <c r="I46" s="46"/>
      <c r="K46" s="47"/>
      <c r="M46" s="47"/>
      <c r="N46" s="47"/>
      <c r="P46" s="47"/>
      <c r="Q46" s="47"/>
      <c r="R46" s="47"/>
      <c r="S46" s="47"/>
      <c r="T46" s="47"/>
      <c r="U46" s="47"/>
      <c r="V46" s="47"/>
      <c r="W46" s="47"/>
      <c r="X46" s="103"/>
      <c r="Y46" s="106"/>
      <c r="Z46" s="104"/>
      <c r="AA46" s="104"/>
      <c r="AB46" s="104"/>
      <c r="AC46" s="106"/>
      <c r="AD46" s="104"/>
      <c r="AE46" s="104"/>
      <c r="AF46" s="104"/>
      <c r="AG46" s="108"/>
    </row>
    <row r="47" spans="1:33" ht="21" x14ac:dyDescent="0.4">
      <c r="C47" s="47"/>
      <c r="D47" s="47"/>
      <c r="E47" s="47"/>
      <c r="F47" s="47"/>
      <c r="G47" s="47"/>
      <c r="H47" s="46"/>
      <c r="I47" s="46"/>
      <c r="K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103"/>
      <c r="Y47" s="106"/>
      <c r="Z47" s="104"/>
      <c r="AA47" s="104"/>
      <c r="AB47" s="104"/>
      <c r="AC47" s="106"/>
      <c r="AD47" s="104"/>
      <c r="AE47" s="104"/>
      <c r="AF47" s="104"/>
      <c r="AG47" s="108"/>
    </row>
    <row r="48" spans="1:33" ht="21" x14ac:dyDescent="0.4">
      <c r="B48" s="47"/>
      <c r="C48" s="47"/>
      <c r="D48" s="47"/>
      <c r="E48" s="47"/>
      <c r="F48" s="47"/>
      <c r="G48" s="47"/>
      <c r="H48" s="47"/>
      <c r="I48" s="47"/>
      <c r="K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103"/>
      <c r="Y48" s="106"/>
      <c r="Z48" s="104"/>
      <c r="AA48" s="104"/>
      <c r="AB48" s="104"/>
      <c r="AC48" s="106"/>
      <c r="AD48" s="104"/>
      <c r="AE48" s="104"/>
      <c r="AF48" s="104"/>
      <c r="AG48" s="108"/>
    </row>
    <row r="49" spans="1:33" ht="21" x14ac:dyDescent="0.4">
      <c r="A49" s="65"/>
      <c r="B49" s="65"/>
      <c r="C49" s="65"/>
      <c r="D49" s="65"/>
      <c r="E49" s="65"/>
      <c r="F49" s="65"/>
      <c r="G49" s="65"/>
      <c r="H49" s="65"/>
      <c r="I49" s="65"/>
      <c r="K49" s="68"/>
      <c r="M49" s="68"/>
      <c r="N49" s="68"/>
      <c r="O49" s="47"/>
      <c r="P49" s="47"/>
      <c r="Q49" s="47"/>
      <c r="R49" s="47"/>
      <c r="S49" s="47"/>
      <c r="T49" s="47"/>
      <c r="U49" s="47"/>
      <c r="V49" s="47"/>
      <c r="W49" s="47"/>
      <c r="X49" s="103"/>
      <c r="Y49" s="106"/>
      <c r="Z49" s="104"/>
      <c r="AA49" s="104"/>
      <c r="AB49" s="104"/>
      <c r="AC49" s="106"/>
      <c r="AD49" s="104"/>
      <c r="AE49" s="104"/>
      <c r="AF49" s="104"/>
      <c r="AG49" s="108"/>
    </row>
    <row r="50" spans="1:33" ht="21" x14ac:dyDescent="0.4">
      <c r="A50" s="65"/>
      <c r="B50" s="65"/>
      <c r="C50" s="65"/>
      <c r="D50" s="65"/>
      <c r="E50" s="65"/>
      <c r="F50" s="65"/>
      <c r="G50" s="65"/>
      <c r="H50" s="65"/>
      <c r="I50" s="6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103"/>
      <c r="Y50" s="106"/>
      <c r="Z50" s="104"/>
      <c r="AA50" s="104"/>
      <c r="AB50" s="104"/>
      <c r="AC50" s="106"/>
      <c r="AD50" s="104"/>
      <c r="AE50" s="104"/>
      <c r="AF50" s="104"/>
      <c r="AG50" s="108"/>
    </row>
    <row r="51" spans="1:33" ht="21" x14ac:dyDescent="0.4">
      <c r="A51" s="65"/>
      <c r="B51" s="65"/>
      <c r="C51" s="65"/>
      <c r="D51" s="65"/>
      <c r="E51" s="65"/>
      <c r="F51" s="65"/>
      <c r="G51" s="65"/>
      <c r="H51" s="65"/>
      <c r="I51" s="65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103"/>
      <c r="Y51" s="106"/>
      <c r="Z51" s="104"/>
      <c r="AA51" s="104"/>
      <c r="AB51" s="104"/>
      <c r="AC51" s="106"/>
      <c r="AD51" s="104"/>
      <c r="AE51" s="104"/>
      <c r="AF51" s="104"/>
      <c r="AG51" s="108"/>
    </row>
    <row r="52" spans="1:33" ht="21" x14ac:dyDescent="0.4">
      <c r="A52" s="65"/>
      <c r="B52" s="65"/>
      <c r="C52" s="65"/>
      <c r="D52" s="65"/>
      <c r="E52" s="65"/>
      <c r="F52" s="65"/>
      <c r="G52" s="65"/>
      <c r="H52" s="65"/>
      <c r="I52" s="65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59"/>
      <c r="Y52" s="59"/>
      <c r="Z52" s="59"/>
      <c r="AA52" s="61"/>
      <c r="AB52" s="61"/>
      <c r="AC52" s="61"/>
      <c r="AD52" s="61"/>
      <c r="AE52" s="61"/>
      <c r="AF52" s="61"/>
      <c r="AG52" s="61"/>
    </row>
    <row r="53" spans="1:33" ht="21" x14ac:dyDescent="0.4">
      <c r="A53" s="65"/>
      <c r="B53" s="65"/>
      <c r="C53" s="65"/>
      <c r="D53" s="65"/>
      <c r="E53" s="65"/>
      <c r="F53" s="65"/>
      <c r="G53" s="65"/>
      <c r="H53" s="65"/>
      <c r="I53" s="65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59"/>
      <c r="Y53" s="59"/>
      <c r="Z53" s="59"/>
      <c r="AA53" s="61"/>
      <c r="AB53" s="61"/>
      <c r="AC53" s="61"/>
      <c r="AD53" s="61"/>
      <c r="AE53" s="61"/>
      <c r="AF53" s="61"/>
      <c r="AG53" s="61"/>
    </row>
    <row r="54" spans="1:33" ht="21" x14ac:dyDescent="0.4">
      <c r="A54" s="61"/>
      <c r="B54" s="61"/>
      <c r="C54" s="61"/>
      <c r="D54" s="61"/>
      <c r="E54" s="61"/>
      <c r="F54" s="61"/>
      <c r="G54" s="61"/>
      <c r="H54" s="61"/>
      <c r="I54" s="61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1"/>
      <c r="AB54" s="61"/>
      <c r="AC54" s="61"/>
      <c r="AD54" s="61"/>
      <c r="AE54" s="61"/>
      <c r="AF54" s="61"/>
      <c r="AG54" s="61"/>
    </row>
    <row r="55" spans="1:33" x14ac:dyDescent="0.2">
      <c r="X55" s="61"/>
      <c r="Y55" s="61"/>
      <c r="Z55" s="61"/>
      <c r="AA55" s="61"/>
      <c r="AB55" s="61"/>
      <c r="AC55" s="61"/>
      <c r="AD55" s="61"/>
      <c r="AE55" s="61"/>
      <c r="AF55" s="61"/>
      <c r="AG55" s="61"/>
    </row>
  </sheetData>
  <mergeCells count="1">
    <mergeCell ref="J23:S23"/>
  </mergeCells>
  <pageMargins left="0.75" right="0.75" top="1" bottom="1" header="0.5" footer="0.5"/>
  <pageSetup scale="28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showGridLines="0" tabSelected="1" zoomScale="60" zoomScaleNormal="60" workbookViewId="0">
      <selection activeCell="K33" sqref="K33"/>
    </sheetView>
  </sheetViews>
  <sheetFormatPr defaultColWidth="11" defaultRowHeight="12.6" x14ac:dyDescent="0.2"/>
  <cols>
    <col min="1" max="1" width="16.6328125" customWidth="1"/>
    <col min="2" max="23" width="12.6328125" customWidth="1"/>
    <col min="24" max="33" width="10.6328125" customWidth="1"/>
  </cols>
  <sheetData>
    <row r="1" spans="1:26" ht="25.8" x14ac:dyDescent="0.5">
      <c r="A1" s="8" t="s">
        <v>42</v>
      </c>
      <c r="B1" s="3"/>
      <c r="C1" s="3"/>
      <c r="D1" s="3"/>
      <c r="E1" s="3"/>
      <c r="F1" s="3"/>
      <c r="G1" s="5"/>
      <c r="H1" s="4"/>
      <c r="I1" s="3"/>
      <c r="J1" s="3"/>
      <c r="Q1" s="3"/>
      <c r="R1" s="3"/>
      <c r="S1" s="3"/>
      <c r="T1" s="3"/>
      <c r="U1" s="3"/>
      <c r="V1" s="3"/>
      <c r="W1" s="3"/>
    </row>
    <row r="2" spans="1:26" ht="24" thickBot="1" x14ac:dyDescent="0.45">
      <c r="A2" s="15"/>
      <c r="B2" s="15"/>
      <c r="C2" s="15"/>
      <c r="D2" s="15"/>
      <c r="E2" s="15"/>
      <c r="F2" s="15"/>
      <c r="G2" s="16"/>
      <c r="H2" s="1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6" ht="22.2" thickTop="1" thickBot="1" x14ac:dyDescent="0.45">
      <c r="A3" s="18" t="s">
        <v>10</v>
      </c>
      <c r="B3" s="54">
        <v>2</v>
      </c>
      <c r="C3" s="15"/>
      <c r="D3" s="15"/>
      <c r="E3" s="15"/>
      <c r="F3" s="15"/>
      <c r="G3" s="9" t="s">
        <v>15</v>
      </c>
      <c r="H3" s="10"/>
      <c r="I3" s="11"/>
      <c r="J3" s="47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6" ht="22.2" thickTop="1" thickBot="1" x14ac:dyDescent="0.45">
      <c r="A4" s="19" t="s">
        <v>11</v>
      </c>
      <c r="B4" s="20">
        <v>760</v>
      </c>
      <c r="C4" s="15"/>
      <c r="D4" s="15"/>
      <c r="E4" s="15"/>
      <c r="F4" s="15"/>
      <c r="G4" s="12" t="s">
        <v>44</v>
      </c>
      <c r="H4" s="13"/>
      <c r="I4" s="14"/>
      <c r="J4" s="7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6" ht="22.2" thickTop="1" thickBot="1" x14ac:dyDescent="0.4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6" ht="25.8" thickTop="1" thickBot="1" x14ac:dyDescent="0.6">
      <c r="A6" s="21" t="s">
        <v>0</v>
      </c>
      <c r="B6" s="22" t="s">
        <v>26</v>
      </c>
      <c r="C6" s="22" t="s">
        <v>27</v>
      </c>
      <c r="D6" s="22" t="s">
        <v>28</v>
      </c>
      <c r="E6" s="22" t="s">
        <v>29</v>
      </c>
      <c r="F6" s="22" t="s">
        <v>30</v>
      </c>
      <c r="G6" s="22" t="s">
        <v>31</v>
      </c>
      <c r="H6" s="22" t="s">
        <v>32</v>
      </c>
      <c r="I6" s="22" t="s">
        <v>33</v>
      </c>
      <c r="J6" s="22" t="s">
        <v>34</v>
      </c>
      <c r="K6" s="22" t="s">
        <v>12</v>
      </c>
      <c r="L6" s="22" t="s">
        <v>35</v>
      </c>
      <c r="M6" s="22" t="s">
        <v>36</v>
      </c>
      <c r="N6" s="22" t="s">
        <v>37</v>
      </c>
      <c r="O6" s="22" t="s">
        <v>13</v>
      </c>
      <c r="P6" s="22" t="s">
        <v>38</v>
      </c>
      <c r="Q6" s="22" t="s">
        <v>39</v>
      </c>
      <c r="R6" s="22" t="s">
        <v>40</v>
      </c>
      <c r="S6" s="22" t="s">
        <v>7</v>
      </c>
      <c r="T6" s="22" t="s">
        <v>16</v>
      </c>
      <c r="U6" s="22" t="s">
        <v>17</v>
      </c>
      <c r="V6" s="22" t="s">
        <v>21</v>
      </c>
      <c r="W6" s="23" t="s">
        <v>14</v>
      </c>
      <c r="X6" s="15"/>
      <c r="Y6" s="6"/>
      <c r="Z6" s="55"/>
    </row>
    <row r="7" spans="1:26" ht="22.2" thickTop="1" thickBot="1" x14ac:dyDescent="0.45">
      <c r="A7" s="24" t="s">
        <v>8</v>
      </c>
      <c r="B7" s="25"/>
      <c r="C7" s="25"/>
      <c r="D7" s="25"/>
      <c r="E7" s="25"/>
      <c r="F7" s="25"/>
      <c r="G7" s="25"/>
      <c r="H7" s="26"/>
      <c r="I7" s="67"/>
      <c r="J7" s="27"/>
      <c r="K7" s="28"/>
      <c r="L7" s="89"/>
      <c r="M7" s="69"/>
      <c r="N7" s="69"/>
      <c r="O7" s="25"/>
      <c r="P7" s="25"/>
      <c r="Q7" s="25"/>
      <c r="R7" s="25"/>
      <c r="S7" s="112"/>
      <c r="T7" s="29"/>
      <c r="U7" s="29"/>
      <c r="V7" s="29"/>
      <c r="W7" s="30"/>
      <c r="X7" s="15"/>
      <c r="Z7" s="7"/>
    </row>
    <row r="8" spans="1:26" ht="21.6" thickTop="1" x14ac:dyDescent="0.4">
      <c r="A8" s="24">
        <v>1</v>
      </c>
      <c r="B8" s="31"/>
      <c r="C8" s="32"/>
      <c r="D8" s="32"/>
      <c r="E8" s="75"/>
      <c r="F8" s="25"/>
      <c r="G8" s="25"/>
      <c r="H8" s="25"/>
      <c r="I8" s="25"/>
      <c r="J8" s="25"/>
      <c r="K8" s="28"/>
      <c r="L8" s="69"/>
      <c r="M8" s="69"/>
      <c r="N8" s="69"/>
      <c r="O8" s="28"/>
      <c r="P8" s="69"/>
      <c r="Q8" s="69"/>
      <c r="R8" s="69"/>
      <c r="S8" s="113"/>
      <c r="T8" s="29"/>
      <c r="U8" s="29"/>
      <c r="V8" s="29"/>
      <c r="W8" s="30"/>
      <c r="X8" s="15"/>
      <c r="Y8" s="6"/>
      <c r="Z8" s="56"/>
    </row>
    <row r="9" spans="1:26" ht="21" x14ac:dyDescent="0.4">
      <c r="A9" s="24">
        <v>2</v>
      </c>
      <c r="B9" s="33"/>
      <c r="C9" s="34"/>
      <c r="D9" s="34"/>
      <c r="E9" s="75"/>
      <c r="F9" s="25"/>
      <c r="G9" s="25"/>
      <c r="H9" s="25"/>
      <c r="I9" s="25"/>
      <c r="J9" s="25"/>
      <c r="K9" s="28"/>
      <c r="L9" s="69"/>
      <c r="M9" s="69"/>
      <c r="N9" s="69"/>
      <c r="O9" s="28"/>
      <c r="P9" s="69"/>
      <c r="Q9" s="69"/>
      <c r="R9" s="69"/>
      <c r="S9" s="113"/>
      <c r="T9" s="29"/>
      <c r="U9" s="29"/>
      <c r="V9" s="29"/>
      <c r="W9" s="30"/>
      <c r="X9" s="15"/>
      <c r="Y9" s="6"/>
      <c r="Z9" s="56"/>
    </row>
    <row r="10" spans="1:26" ht="21" x14ac:dyDescent="0.4">
      <c r="A10" s="24">
        <v>3</v>
      </c>
      <c r="B10" s="33"/>
      <c r="C10" s="34"/>
      <c r="D10" s="34"/>
      <c r="E10" s="75"/>
      <c r="F10" s="25"/>
      <c r="G10" s="25"/>
      <c r="H10" s="25"/>
      <c r="I10" s="25"/>
      <c r="J10" s="25"/>
      <c r="K10" s="28"/>
      <c r="L10" s="69"/>
      <c r="M10" s="69"/>
      <c r="N10" s="69"/>
      <c r="O10" s="28"/>
      <c r="P10" s="69"/>
      <c r="Q10" s="69"/>
      <c r="R10" s="69"/>
      <c r="S10" s="113"/>
      <c r="T10" s="29"/>
      <c r="U10" s="29"/>
      <c r="V10" s="29"/>
      <c r="W10" s="30"/>
      <c r="X10" s="15"/>
      <c r="Y10" s="6"/>
      <c r="Z10" s="56"/>
    </row>
    <row r="11" spans="1:26" ht="21" x14ac:dyDescent="0.4">
      <c r="A11" s="24">
        <v>4</v>
      </c>
      <c r="B11" s="33"/>
      <c r="C11" s="34"/>
      <c r="D11" s="34"/>
      <c r="E11" s="75"/>
      <c r="F11" s="25"/>
      <c r="G11" s="25"/>
      <c r="H11" s="25"/>
      <c r="I11" s="25"/>
      <c r="J11" s="25"/>
      <c r="K11" s="28"/>
      <c r="L11" s="69"/>
      <c r="M11" s="69"/>
      <c r="N11" s="69"/>
      <c r="O11" s="28"/>
      <c r="P11" s="69"/>
      <c r="Q11" s="69"/>
      <c r="R11" s="69"/>
      <c r="S11" s="113"/>
      <c r="T11" s="29"/>
      <c r="U11" s="29"/>
      <c r="V11" s="29"/>
      <c r="W11" s="30"/>
      <c r="X11" s="15"/>
      <c r="Y11" s="6"/>
      <c r="Z11" s="56"/>
    </row>
    <row r="12" spans="1:26" ht="21" x14ac:dyDescent="0.4">
      <c r="A12" s="24">
        <v>5</v>
      </c>
      <c r="B12" s="33"/>
      <c r="C12" s="34"/>
      <c r="D12" s="34"/>
      <c r="E12" s="75"/>
      <c r="F12" s="25"/>
      <c r="G12" s="25"/>
      <c r="H12" s="25"/>
      <c r="I12" s="25"/>
      <c r="J12" s="25"/>
      <c r="K12" s="28"/>
      <c r="L12" s="69"/>
      <c r="M12" s="69"/>
      <c r="N12" s="69"/>
      <c r="O12" s="28"/>
      <c r="P12" s="69"/>
      <c r="Q12" s="69"/>
      <c r="R12" s="69"/>
      <c r="S12" s="113"/>
      <c r="T12" s="29"/>
      <c r="U12" s="29"/>
      <c r="V12" s="29"/>
      <c r="W12" s="30"/>
      <c r="X12" s="15"/>
    </row>
    <row r="13" spans="1:26" ht="21" x14ac:dyDescent="0.4">
      <c r="A13" s="24">
        <v>6</v>
      </c>
      <c r="B13" s="33"/>
      <c r="C13" s="34"/>
      <c r="D13" s="34"/>
      <c r="E13" s="75"/>
      <c r="F13" s="25"/>
      <c r="G13" s="25"/>
      <c r="H13" s="25"/>
      <c r="I13" s="25"/>
      <c r="J13" s="25"/>
      <c r="K13" s="28"/>
      <c r="L13" s="69"/>
      <c r="M13" s="69"/>
      <c r="N13" s="69"/>
      <c r="O13" s="28"/>
      <c r="P13" s="69"/>
      <c r="Q13" s="69"/>
      <c r="R13" s="69"/>
      <c r="S13" s="113"/>
      <c r="T13" s="29"/>
      <c r="U13" s="29"/>
      <c r="V13" s="29"/>
      <c r="W13" s="30"/>
      <c r="X13" s="15"/>
      <c r="Y13" s="2"/>
      <c r="Z13" s="2"/>
    </row>
    <row r="14" spans="1:26" ht="21" x14ac:dyDescent="0.4">
      <c r="A14" s="24">
        <v>7</v>
      </c>
      <c r="B14" s="33"/>
      <c r="C14" s="34"/>
      <c r="D14" s="34"/>
      <c r="E14" s="75"/>
      <c r="F14" s="25"/>
      <c r="G14" s="25"/>
      <c r="H14" s="25"/>
      <c r="I14" s="25"/>
      <c r="J14" s="25"/>
      <c r="K14" s="28"/>
      <c r="L14" s="69"/>
      <c r="M14" s="69"/>
      <c r="N14" s="69"/>
      <c r="O14" s="28"/>
      <c r="P14" s="69"/>
      <c r="Q14" s="69"/>
      <c r="R14" s="69"/>
      <c r="S14" s="113"/>
      <c r="T14" s="29"/>
      <c r="U14" s="29"/>
      <c r="V14" s="29"/>
      <c r="W14" s="30"/>
      <c r="X14" s="15"/>
      <c r="Y14" s="2"/>
      <c r="Z14" s="2"/>
    </row>
    <row r="15" spans="1:26" ht="21" x14ac:dyDescent="0.4">
      <c r="A15" s="24">
        <v>8</v>
      </c>
      <c r="B15" s="33"/>
      <c r="C15" s="34"/>
      <c r="D15" s="34"/>
      <c r="E15" s="75"/>
      <c r="F15" s="25"/>
      <c r="G15" s="25"/>
      <c r="H15" s="25"/>
      <c r="I15" s="25"/>
      <c r="J15" s="25"/>
      <c r="K15" s="28"/>
      <c r="L15" s="69"/>
      <c r="M15" s="69"/>
      <c r="N15" s="69"/>
      <c r="O15" s="28"/>
      <c r="P15" s="69"/>
      <c r="Q15" s="69"/>
      <c r="R15" s="69"/>
      <c r="S15" s="113"/>
      <c r="T15" s="29"/>
      <c r="U15" s="29"/>
      <c r="V15" s="29"/>
      <c r="W15" s="30"/>
      <c r="X15" s="15"/>
    </row>
    <row r="16" spans="1:26" ht="21" x14ac:dyDescent="0.4">
      <c r="A16" s="24">
        <v>9</v>
      </c>
      <c r="B16" s="33"/>
      <c r="C16" s="34"/>
      <c r="D16" s="34"/>
      <c r="E16" s="75"/>
      <c r="F16" s="25"/>
      <c r="G16" s="25"/>
      <c r="H16" s="25"/>
      <c r="I16" s="25"/>
      <c r="J16" s="25"/>
      <c r="K16" s="28"/>
      <c r="L16" s="69"/>
      <c r="M16" s="69"/>
      <c r="N16" s="69"/>
      <c r="O16" s="28"/>
      <c r="P16" s="69"/>
      <c r="Q16" s="69"/>
      <c r="R16" s="69"/>
      <c r="S16" s="113"/>
      <c r="T16" s="29"/>
      <c r="U16" s="29"/>
      <c r="V16" s="29"/>
      <c r="W16" s="30"/>
      <c r="X16" s="15"/>
    </row>
    <row r="17" spans="1:33" ht="21.6" thickBot="1" x14ac:dyDescent="0.45">
      <c r="A17" s="24">
        <v>10</v>
      </c>
      <c r="B17" s="35"/>
      <c r="C17" s="36"/>
      <c r="D17" s="36"/>
      <c r="E17" s="75"/>
      <c r="F17" s="25"/>
      <c r="G17" s="25"/>
      <c r="H17" s="25"/>
      <c r="I17" s="25"/>
      <c r="J17" s="25"/>
      <c r="K17" s="28"/>
      <c r="L17" s="69"/>
      <c r="M17" s="69"/>
      <c r="N17" s="69"/>
      <c r="O17" s="28"/>
      <c r="P17" s="69"/>
      <c r="Q17" s="69"/>
      <c r="R17" s="69"/>
      <c r="S17" s="113"/>
      <c r="T17" s="29"/>
      <c r="U17" s="29"/>
      <c r="V17" s="29"/>
      <c r="W17" s="30"/>
      <c r="X17" s="15"/>
    </row>
    <row r="18" spans="1:33" ht="22.2" thickTop="1" thickBot="1" x14ac:dyDescent="0.45">
      <c r="A18" s="24" t="s">
        <v>9</v>
      </c>
      <c r="B18" s="25"/>
      <c r="C18" s="25"/>
      <c r="D18" s="25"/>
      <c r="E18" s="25"/>
      <c r="F18" s="25"/>
      <c r="G18" s="25"/>
      <c r="H18" s="25"/>
      <c r="I18" s="25"/>
      <c r="J18" s="25"/>
      <c r="K18" s="28"/>
      <c r="L18" s="69"/>
      <c r="M18" s="69"/>
      <c r="N18" s="69"/>
      <c r="O18" s="28"/>
      <c r="P18" s="69"/>
      <c r="Q18" s="69"/>
      <c r="R18" s="69"/>
      <c r="S18" s="114"/>
      <c r="T18" s="29"/>
      <c r="U18" s="29"/>
      <c r="V18" s="29"/>
      <c r="W18" s="30"/>
      <c r="X18" s="15"/>
    </row>
    <row r="19" spans="1:33" ht="21.6" thickTop="1" x14ac:dyDescent="0.4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37"/>
      <c r="L19" s="69"/>
      <c r="M19" s="69"/>
      <c r="N19" s="69"/>
      <c r="O19" s="38"/>
      <c r="P19" s="38"/>
      <c r="Q19" s="38"/>
      <c r="R19" s="38"/>
      <c r="S19" s="25"/>
      <c r="T19" s="25"/>
      <c r="U19" s="25"/>
      <c r="V19" s="25"/>
      <c r="W19" s="39"/>
      <c r="X19" s="15"/>
    </row>
    <row r="20" spans="1:33" ht="21.6" thickBot="1" x14ac:dyDescent="0.4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90"/>
      <c r="M20" s="90"/>
      <c r="N20" s="90"/>
      <c r="O20" s="43"/>
      <c r="P20" s="43"/>
      <c r="Q20" s="43"/>
      <c r="R20" s="43"/>
      <c r="S20" s="41"/>
      <c r="T20" s="41"/>
      <c r="U20" s="41"/>
      <c r="V20" s="41"/>
      <c r="W20" s="44"/>
      <c r="X20" s="15"/>
    </row>
    <row r="21" spans="1:33" ht="22.2" thickTop="1" thickBot="1" x14ac:dyDescent="0.4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16"/>
      <c r="L21" s="46"/>
      <c r="M21" s="46"/>
      <c r="N21" s="46"/>
      <c r="O21" s="47"/>
      <c r="P21" s="47"/>
      <c r="Q21" s="47"/>
      <c r="R21" s="47"/>
      <c r="S21" s="45"/>
      <c r="T21" s="45"/>
      <c r="U21" s="45"/>
      <c r="V21" s="45"/>
      <c r="W21" s="45"/>
      <c r="X21" s="15"/>
      <c r="Y21" s="2"/>
      <c r="Z21" s="2"/>
    </row>
    <row r="22" spans="1:33" ht="21.6" thickTop="1" x14ac:dyDescent="0.4">
      <c r="A22" s="48" t="s">
        <v>1</v>
      </c>
      <c r="B22" s="49"/>
      <c r="C22" s="49"/>
      <c r="D22" s="50"/>
      <c r="E22" s="47"/>
      <c r="F22" s="47"/>
      <c r="G22" s="47"/>
      <c r="H22" s="47"/>
      <c r="I22" s="62"/>
      <c r="J22" s="62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59"/>
      <c r="Y22" s="60"/>
      <c r="Z22" s="60"/>
    </row>
    <row r="23" spans="1:33" ht="21" x14ac:dyDescent="0.4">
      <c r="A23" s="51"/>
      <c r="B23" s="52" t="s">
        <v>4</v>
      </c>
      <c r="C23" s="52" t="s">
        <v>5</v>
      </c>
      <c r="D23" s="53" t="s">
        <v>6</v>
      </c>
      <c r="E23" s="45"/>
      <c r="F23" s="4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65"/>
      <c r="U23" s="65"/>
      <c r="X23" s="103"/>
      <c r="Y23" s="106"/>
      <c r="Z23" s="106"/>
      <c r="AA23" s="106"/>
      <c r="AB23" s="106"/>
      <c r="AC23" s="106"/>
      <c r="AD23" s="106"/>
      <c r="AE23" s="106"/>
      <c r="AF23" s="106"/>
      <c r="AG23" s="106"/>
    </row>
    <row r="24" spans="1:33" ht="24.6" x14ac:dyDescent="0.55000000000000004">
      <c r="A24" s="51" t="s">
        <v>2</v>
      </c>
      <c r="B24" s="52">
        <v>6.8927199999999997</v>
      </c>
      <c r="C24" s="52">
        <v>1203.5309999999999</v>
      </c>
      <c r="D24" s="53">
        <v>219.88800000000001</v>
      </c>
      <c r="E24" s="45"/>
      <c r="F24" s="45"/>
      <c r="J24" s="16"/>
      <c r="K24" s="45"/>
      <c r="L24" s="45"/>
      <c r="M24" s="45"/>
      <c r="N24" s="116"/>
      <c r="O24" s="45"/>
      <c r="P24" s="45"/>
      <c r="Q24" s="45"/>
      <c r="R24" s="45"/>
      <c r="S24" s="45"/>
      <c r="T24" s="45"/>
      <c r="U24" s="47"/>
      <c r="X24" s="103"/>
      <c r="Y24" s="103"/>
      <c r="Z24" s="104"/>
      <c r="AA24" s="104"/>
      <c r="AB24" s="104"/>
      <c r="AC24" s="106"/>
      <c r="AD24" s="106"/>
      <c r="AE24" s="106"/>
      <c r="AF24" s="106"/>
      <c r="AG24" s="108"/>
    </row>
    <row r="25" spans="1:33" ht="21" x14ac:dyDescent="0.4">
      <c r="A25" s="51" t="s">
        <v>3</v>
      </c>
      <c r="B25" s="52">
        <v>6.9580500000000001</v>
      </c>
      <c r="C25" s="52">
        <v>1346.7729999999999</v>
      </c>
      <c r="D25" s="53">
        <v>219.69300000000001</v>
      </c>
      <c r="E25" s="45"/>
      <c r="F25" s="45"/>
      <c r="J25" s="45"/>
      <c r="K25" s="64"/>
      <c r="L25" s="46"/>
      <c r="M25" s="46"/>
      <c r="N25" s="46"/>
      <c r="O25" s="47"/>
      <c r="P25" s="65"/>
      <c r="Q25" s="65"/>
      <c r="R25" s="65"/>
      <c r="S25" s="64"/>
      <c r="T25" s="47"/>
      <c r="U25" s="47"/>
      <c r="X25" s="103"/>
      <c r="Y25" s="103"/>
      <c r="Z25" s="104"/>
      <c r="AA25" s="104"/>
      <c r="AB25" s="104"/>
      <c r="AC25" s="106"/>
      <c r="AD25" s="104"/>
      <c r="AE25" s="104"/>
      <c r="AF25" s="104"/>
      <c r="AG25" s="108"/>
    </row>
    <row r="26" spans="1:33" ht="21.6" thickBot="1" x14ac:dyDescent="0.45">
      <c r="A26" s="66" t="s">
        <v>20</v>
      </c>
      <c r="B26" s="57">
        <v>7.0015400000000003</v>
      </c>
      <c r="C26" s="57">
        <v>1476.393</v>
      </c>
      <c r="D26" s="58">
        <v>213.87200000000001</v>
      </c>
      <c r="E26" s="70"/>
      <c r="F26" s="71"/>
      <c r="J26" s="117"/>
      <c r="K26" s="64"/>
      <c r="L26" s="46"/>
      <c r="M26" s="46"/>
      <c r="N26" s="46"/>
      <c r="O26" s="64"/>
      <c r="P26" s="46"/>
      <c r="Q26" s="46"/>
      <c r="R26" s="46"/>
      <c r="S26" s="64"/>
      <c r="T26" s="64"/>
      <c r="U26" s="63"/>
      <c r="X26" s="103"/>
      <c r="Y26" s="103"/>
      <c r="Z26" s="104"/>
      <c r="AA26" s="104"/>
      <c r="AB26" s="104"/>
      <c r="AC26" s="106"/>
      <c r="AD26" s="104"/>
      <c r="AE26" s="104"/>
      <c r="AF26" s="104"/>
      <c r="AG26" s="108"/>
    </row>
    <row r="27" spans="1:33" ht="21.6" thickTop="1" x14ac:dyDescent="0.4">
      <c r="A27" s="73"/>
      <c r="B27" s="73"/>
      <c r="C27" s="73"/>
      <c r="D27" s="73"/>
      <c r="E27" s="72"/>
      <c r="F27" s="72"/>
      <c r="J27" s="117"/>
      <c r="K27" s="64"/>
      <c r="L27" s="46"/>
      <c r="M27" s="46"/>
      <c r="N27" s="46"/>
      <c r="O27" s="64"/>
      <c r="P27" s="46"/>
      <c r="Q27" s="46"/>
      <c r="R27" s="46"/>
      <c r="S27" s="64"/>
      <c r="T27" s="65"/>
      <c r="U27" s="65"/>
      <c r="X27" s="103"/>
      <c r="Y27" s="106"/>
      <c r="Z27" s="104"/>
      <c r="AA27" s="104"/>
      <c r="AB27" s="104"/>
      <c r="AC27" s="106"/>
      <c r="AD27" s="104"/>
      <c r="AE27" s="104"/>
      <c r="AF27" s="104"/>
      <c r="AG27" s="108"/>
    </row>
    <row r="28" spans="1:33" ht="21" x14ac:dyDescent="0.4">
      <c r="A28" s="62"/>
      <c r="B28" s="46"/>
      <c r="C28" s="46"/>
      <c r="D28" s="46"/>
      <c r="E28" s="46"/>
      <c r="F28" s="46"/>
      <c r="G28" s="47"/>
      <c r="J28" s="117"/>
      <c r="K28" s="64"/>
      <c r="L28" s="46"/>
      <c r="M28" s="46"/>
      <c r="N28" s="46"/>
      <c r="O28" s="64"/>
      <c r="P28" s="46"/>
      <c r="Q28" s="46"/>
      <c r="R28" s="46"/>
      <c r="S28" s="64"/>
      <c r="T28" s="65"/>
      <c r="U28" s="65"/>
      <c r="X28" s="103"/>
      <c r="Y28" s="106"/>
      <c r="Z28" s="104"/>
      <c r="AA28" s="104"/>
      <c r="AB28" s="104"/>
      <c r="AC28" s="106"/>
      <c r="AD28" s="104"/>
      <c r="AE28" s="104"/>
      <c r="AF28" s="104"/>
      <c r="AG28" s="108"/>
    </row>
    <row r="29" spans="1:33" ht="21" x14ac:dyDescent="0.4">
      <c r="A29" s="47"/>
      <c r="B29" s="46"/>
      <c r="C29" s="46"/>
      <c r="D29" s="46"/>
      <c r="E29" s="46"/>
      <c r="F29" s="46"/>
      <c r="G29" s="47"/>
      <c r="H29" s="15"/>
      <c r="J29" s="117"/>
      <c r="K29" s="64"/>
      <c r="L29" s="46"/>
      <c r="M29" s="46"/>
      <c r="N29" s="46"/>
      <c r="O29" s="64"/>
      <c r="P29" s="46"/>
      <c r="Q29" s="46"/>
      <c r="R29" s="46"/>
      <c r="S29" s="64"/>
      <c r="T29" s="64"/>
      <c r="U29" s="63"/>
      <c r="X29" s="103"/>
      <c r="Y29" s="103"/>
      <c r="Z29" s="104"/>
      <c r="AA29" s="104"/>
      <c r="AB29" s="104"/>
      <c r="AC29" s="106"/>
      <c r="AD29" s="104"/>
      <c r="AE29" s="104"/>
      <c r="AF29" s="104"/>
      <c r="AG29" s="108"/>
    </row>
    <row r="30" spans="1:33" ht="21" x14ac:dyDescent="0.4">
      <c r="A30" s="47"/>
      <c r="B30" s="46"/>
      <c r="C30" s="46"/>
      <c r="D30" s="46"/>
      <c r="E30" s="46"/>
      <c r="F30" s="46"/>
      <c r="G30" s="47"/>
      <c r="H30" s="15"/>
      <c r="J30" s="117"/>
      <c r="K30" s="64"/>
      <c r="L30" s="46"/>
      <c r="M30" s="46"/>
      <c r="N30" s="46"/>
      <c r="O30" s="64"/>
      <c r="P30" s="46"/>
      <c r="Q30" s="46"/>
      <c r="R30" s="46"/>
      <c r="S30" s="64"/>
      <c r="T30" s="64"/>
      <c r="U30" s="63"/>
      <c r="X30" s="103"/>
      <c r="Y30" s="103"/>
      <c r="Z30" s="104"/>
      <c r="AA30" s="104"/>
      <c r="AB30" s="104"/>
      <c r="AC30" s="106"/>
      <c r="AD30" s="104"/>
      <c r="AE30" s="104"/>
      <c r="AF30" s="104"/>
      <c r="AG30" s="108"/>
    </row>
    <row r="31" spans="1:33" ht="21" x14ac:dyDescent="0.4">
      <c r="A31" s="62"/>
      <c r="B31" s="46"/>
      <c r="C31" s="46"/>
      <c r="D31" s="46"/>
      <c r="E31" s="46"/>
      <c r="F31" s="46"/>
      <c r="G31" s="47"/>
      <c r="H31" s="15"/>
      <c r="J31" s="117"/>
      <c r="K31" s="64"/>
      <c r="L31" s="46"/>
      <c r="M31" s="46"/>
      <c r="N31" s="46"/>
      <c r="O31" s="64"/>
      <c r="P31" s="46"/>
      <c r="Q31" s="46"/>
      <c r="R31" s="46"/>
      <c r="S31" s="64"/>
      <c r="T31" s="64"/>
      <c r="U31" s="63"/>
      <c r="X31" s="103"/>
      <c r="Y31" s="103"/>
      <c r="Z31" s="104"/>
      <c r="AA31" s="104"/>
      <c r="AB31" s="104"/>
      <c r="AC31" s="106"/>
      <c r="AD31" s="104"/>
      <c r="AE31" s="104"/>
      <c r="AF31" s="104"/>
      <c r="AG31" s="108"/>
    </row>
    <row r="32" spans="1:33" ht="21" x14ac:dyDescent="0.4">
      <c r="A32" s="65"/>
      <c r="B32" s="65"/>
      <c r="C32" s="65"/>
      <c r="D32" s="65"/>
      <c r="E32" s="46"/>
      <c r="F32" s="46"/>
      <c r="G32" s="47"/>
      <c r="H32" s="15"/>
      <c r="J32" s="117"/>
      <c r="K32" s="64"/>
      <c r="L32" s="46"/>
      <c r="M32" s="46"/>
      <c r="N32" s="46"/>
      <c r="O32" s="64"/>
      <c r="P32" s="46"/>
      <c r="Q32" s="46"/>
      <c r="R32" s="46"/>
      <c r="S32" s="64"/>
      <c r="T32" s="64"/>
      <c r="U32" s="63"/>
      <c r="X32" s="103"/>
      <c r="Y32" s="103"/>
      <c r="Z32" s="104"/>
      <c r="AA32" s="104"/>
      <c r="AB32" s="104"/>
      <c r="AC32" s="106"/>
      <c r="AD32" s="104"/>
      <c r="AE32" s="104"/>
      <c r="AF32" s="104"/>
      <c r="AG32" s="108"/>
    </row>
    <row r="33" spans="1:33" ht="21" x14ac:dyDescent="0.4">
      <c r="A33" s="62"/>
      <c r="B33" s="46"/>
      <c r="C33" s="46"/>
      <c r="D33" s="46"/>
      <c r="E33" s="46"/>
      <c r="F33" s="46"/>
      <c r="G33" s="47"/>
      <c r="H33" s="15"/>
      <c r="J33" s="117"/>
      <c r="K33" s="64"/>
      <c r="L33" s="46"/>
      <c r="M33" s="46"/>
      <c r="N33" s="46"/>
      <c r="O33" s="64"/>
      <c r="P33" s="46"/>
      <c r="Q33" s="46"/>
      <c r="R33" s="46"/>
      <c r="S33" s="64"/>
      <c r="T33" s="65"/>
      <c r="U33" s="65"/>
      <c r="X33" s="103"/>
      <c r="Y33" s="106"/>
      <c r="Z33" s="104"/>
      <c r="AA33" s="104"/>
      <c r="AB33" s="104"/>
      <c r="AC33" s="106"/>
      <c r="AD33" s="104"/>
      <c r="AE33" s="104"/>
      <c r="AF33" s="104"/>
      <c r="AG33" s="108"/>
    </row>
    <row r="34" spans="1:33" ht="21" x14ac:dyDescent="0.4">
      <c r="A34" s="62"/>
      <c r="B34" s="46"/>
      <c r="C34" s="46"/>
      <c r="D34" s="46"/>
      <c r="E34" s="46"/>
      <c r="F34" s="46"/>
      <c r="G34" s="47"/>
      <c r="J34" s="117"/>
      <c r="K34" s="64"/>
      <c r="L34" s="46"/>
      <c r="M34" s="46"/>
      <c r="N34" s="46"/>
      <c r="O34" s="64"/>
      <c r="P34" s="46"/>
      <c r="Q34" s="46"/>
      <c r="R34" s="46"/>
      <c r="S34" s="64"/>
      <c r="T34" s="65"/>
      <c r="U34" s="65"/>
      <c r="X34" s="103"/>
      <c r="Y34" s="106"/>
      <c r="Z34" s="104"/>
      <c r="AA34" s="104"/>
      <c r="AB34" s="104"/>
      <c r="AC34" s="106"/>
      <c r="AD34" s="104"/>
      <c r="AE34" s="104"/>
      <c r="AF34" s="104"/>
      <c r="AG34" s="108"/>
    </row>
    <row r="35" spans="1:33" ht="21" x14ac:dyDescent="0.4">
      <c r="A35" s="45"/>
      <c r="B35" s="46"/>
      <c r="C35" s="46"/>
      <c r="D35" s="46"/>
      <c r="E35" s="46"/>
      <c r="F35" s="46"/>
      <c r="G35" s="47"/>
      <c r="J35" s="117"/>
      <c r="K35" s="64"/>
      <c r="L35" s="46"/>
      <c r="M35" s="46"/>
      <c r="N35" s="46"/>
      <c r="O35" s="64"/>
      <c r="P35" s="46"/>
      <c r="Q35" s="46"/>
      <c r="R35" s="46"/>
      <c r="S35" s="64"/>
      <c r="T35" s="64"/>
      <c r="U35" s="63"/>
      <c r="X35" s="103"/>
      <c r="Y35" s="103"/>
      <c r="Z35" s="104"/>
      <c r="AA35" s="104"/>
      <c r="AB35" s="104"/>
      <c r="AC35" s="106"/>
      <c r="AD35" s="104"/>
      <c r="AE35" s="104"/>
      <c r="AF35" s="104"/>
      <c r="AG35" s="108"/>
    </row>
    <row r="36" spans="1:33" ht="21" x14ac:dyDescent="0.4">
      <c r="A36" s="47"/>
      <c r="B36" s="47"/>
      <c r="C36" s="47"/>
      <c r="D36" s="47"/>
      <c r="E36" s="47"/>
      <c r="F36" s="47"/>
      <c r="G36" s="47"/>
      <c r="J36" s="46"/>
      <c r="K36" s="64"/>
      <c r="L36" s="46"/>
      <c r="M36" s="46"/>
      <c r="N36" s="46"/>
      <c r="O36" s="64"/>
      <c r="P36" s="46"/>
      <c r="Q36" s="46"/>
      <c r="R36" s="46"/>
      <c r="S36" s="64"/>
      <c r="T36" s="64"/>
      <c r="U36" s="63"/>
      <c r="X36" s="105"/>
      <c r="Y36" s="103"/>
      <c r="Z36" s="104"/>
      <c r="AA36" s="104"/>
      <c r="AB36" s="104"/>
      <c r="AC36" s="106"/>
      <c r="AD36" s="106"/>
      <c r="AE36" s="106"/>
      <c r="AF36" s="106"/>
      <c r="AG36" s="106"/>
    </row>
    <row r="37" spans="1:33" ht="21" x14ac:dyDescent="0.4">
      <c r="C37" s="1"/>
      <c r="N37" s="47"/>
      <c r="O37" s="47"/>
      <c r="P37" s="47"/>
      <c r="S37" s="47"/>
      <c r="T37" s="47"/>
      <c r="U37" s="47"/>
      <c r="X37" s="103"/>
      <c r="Y37" s="103"/>
      <c r="Z37" s="104"/>
      <c r="AA37" s="104"/>
      <c r="AB37" s="107"/>
      <c r="AC37" s="106"/>
      <c r="AD37" s="106"/>
      <c r="AE37" s="106"/>
      <c r="AF37" s="106"/>
      <c r="AG37" s="106"/>
    </row>
    <row r="38" spans="1:33" ht="21" x14ac:dyDescent="0.4">
      <c r="C38" s="1"/>
      <c r="L38" s="47"/>
      <c r="M38" s="47"/>
      <c r="N38" s="47"/>
      <c r="Q38" s="47"/>
      <c r="R38" s="47"/>
      <c r="S38" s="47"/>
      <c r="T38" s="47"/>
      <c r="U38" s="47"/>
      <c r="X38" s="100"/>
      <c r="Y38" s="100"/>
      <c r="Z38" s="101"/>
      <c r="AA38" s="102"/>
      <c r="AB38" s="102"/>
      <c r="AC38" s="101"/>
      <c r="AD38" s="101"/>
      <c r="AE38" s="101"/>
      <c r="AF38" s="101"/>
      <c r="AG38" s="101"/>
    </row>
    <row r="39" spans="1:33" ht="21" x14ac:dyDescent="0.4">
      <c r="C39" s="46"/>
      <c r="D39" s="46"/>
      <c r="E39" s="46"/>
      <c r="F39" s="46"/>
      <c r="G39" s="46"/>
      <c r="H39" s="46"/>
      <c r="I39" s="46"/>
      <c r="J39" s="46"/>
      <c r="K39" s="46"/>
      <c r="X39" s="103"/>
      <c r="Y39" s="106"/>
      <c r="Z39" s="106"/>
      <c r="AA39" s="106"/>
      <c r="AB39" s="106"/>
      <c r="AC39" s="106"/>
      <c r="AD39" s="106"/>
      <c r="AE39" s="106"/>
      <c r="AF39" s="106"/>
      <c r="AG39" s="106"/>
    </row>
    <row r="40" spans="1:33" ht="21" x14ac:dyDescent="0.4">
      <c r="C40" s="46"/>
      <c r="D40" s="46"/>
      <c r="E40" s="46"/>
      <c r="F40" s="46"/>
      <c r="G40" s="46"/>
      <c r="H40" s="46"/>
      <c r="I40" s="46"/>
      <c r="X40" s="103"/>
      <c r="Y40" s="106"/>
      <c r="Z40" s="104"/>
      <c r="AA40" s="104"/>
      <c r="AB40" s="104"/>
      <c r="AC40" s="106"/>
      <c r="AD40" s="106"/>
      <c r="AE40" s="106"/>
      <c r="AF40" s="106"/>
      <c r="AG40" s="108"/>
    </row>
    <row r="41" spans="1:33" ht="21" x14ac:dyDescent="0.4">
      <c r="C41" s="46"/>
      <c r="D41" s="46"/>
      <c r="E41" s="46"/>
      <c r="F41" s="46"/>
      <c r="G41" s="46"/>
      <c r="H41" s="46"/>
      <c r="I41" s="46"/>
      <c r="K41" s="46"/>
      <c r="M41" s="47"/>
      <c r="N41" s="47"/>
      <c r="Q41" s="47"/>
      <c r="R41" s="47"/>
      <c r="S41" s="47"/>
      <c r="T41" s="47"/>
      <c r="U41" s="47"/>
      <c r="V41" s="47"/>
      <c r="W41" s="47"/>
      <c r="X41" s="103"/>
      <c r="Y41" s="106"/>
      <c r="Z41" s="104"/>
      <c r="AA41" s="104"/>
      <c r="AB41" s="104"/>
      <c r="AC41" s="106"/>
      <c r="AD41" s="104"/>
      <c r="AE41" s="104"/>
      <c r="AF41" s="104"/>
      <c r="AG41" s="108"/>
    </row>
    <row r="42" spans="1:33" ht="21" x14ac:dyDescent="0.4">
      <c r="C42" s="45"/>
      <c r="D42" s="45"/>
      <c r="E42" s="45"/>
      <c r="F42" s="45"/>
      <c r="G42" s="47"/>
      <c r="H42" s="46"/>
      <c r="I42" s="46"/>
      <c r="K42" s="47"/>
      <c r="M42" s="47"/>
      <c r="N42" s="47"/>
      <c r="Q42" s="47"/>
      <c r="R42" s="47"/>
      <c r="S42" s="47"/>
      <c r="T42" s="47"/>
      <c r="U42" s="47"/>
      <c r="V42" s="47"/>
      <c r="W42" s="47"/>
      <c r="X42" s="103"/>
      <c r="Y42" s="106"/>
      <c r="Z42" s="104"/>
      <c r="AA42" s="104"/>
      <c r="AB42" s="104"/>
      <c r="AC42" s="106"/>
      <c r="AD42" s="104"/>
      <c r="AE42" s="104"/>
      <c r="AF42" s="104"/>
      <c r="AG42" s="108"/>
    </row>
    <row r="43" spans="1:33" ht="21" x14ac:dyDescent="0.4">
      <c r="C43" s="45"/>
      <c r="D43" s="45"/>
      <c r="E43" s="45"/>
      <c r="F43" s="45"/>
      <c r="G43" s="47"/>
      <c r="H43" s="46"/>
      <c r="I43" s="46"/>
      <c r="K43" s="47"/>
      <c r="M43" s="47"/>
      <c r="N43" s="47"/>
      <c r="Q43" s="47"/>
      <c r="R43" s="47"/>
      <c r="S43" s="47"/>
      <c r="T43" s="47"/>
      <c r="U43" s="47"/>
      <c r="V43" s="47"/>
      <c r="W43" s="47"/>
      <c r="X43" s="103"/>
      <c r="Y43" s="106"/>
      <c r="Z43" s="104"/>
      <c r="AA43" s="104"/>
      <c r="AB43" s="104"/>
      <c r="AC43" s="106"/>
      <c r="AD43" s="104"/>
      <c r="AE43" s="104"/>
      <c r="AF43" s="104"/>
      <c r="AG43" s="108"/>
    </row>
    <row r="44" spans="1:33" ht="21" x14ac:dyDescent="0.4">
      <c r="C44" s="47"/>
      <c r="D44" s="47"/>
      <c r="E44" s="47"/>
      <c r="F44" s="47"/>
      <c r="G44" s="47"/>
      <c r="H44" s="46"/>
      <c r="I44" s="46"/>
      <c r="K44" s="47"/>
      <c r="M44" s="47"/>
      <c r="N44" s="47"/>
      <c r="Q44" s="47"/>
      <c r="R44" s="47"/>
      <c r="S44" s="47"/>
      <c r="T44" s="47"/>
      <c r="U44" s="47"/>
      <c r="V44" s="47"/>
      <c r="W44" s="47"/>
      <c r="X44" s="103"/>
      <c r="Y44" s="106"/>
      <c r="Z44" s="104"/>
      <c r="AA44" s="104"/>
      <c r="AB44" s="104"/>
      <c r="AC44" s="106"/>
      <c r="AD44" s="104"/>
      <c r="AE44" s="104"/>
      <c r="AF44" s="104"/>
      <c r="AG44" s="108"/>
    </row>
    <row r="45" spans="1:33" ht="21" x14ac:dyDescent="0.4">
      <c r="C45" s="47"/>
      <c r="D45" s="47"/>
      <c r="E45" s="47"/>
      <c r="F45" s="47"/>
      <c r="G45" s="47"/>
      <c r="H45" s="46"/>
      <c r="I45" s="46"/>
      <c r="K45" s="47"/>
      <c r="M45" s="47"/>
      <c r="N45" s="47"/>
      <c r="Q45" s="47"/>
      <c r="R45" s="47"/>
      <c r="S45" s="47"/>
      <c r="T45" s="47"/>
      <c r="U45" s="47"/>
      <c r="V45" s="47"/>
      <c r="W45" s="47"/>
      <c r="X45" s="103"/>
      <c r="Y45" s="106"/>
      <c r="Z45" s="104"/>
      <c r="AA45" s="104"/>
      <c r="AB45" s="104"/>
      <c r="AC45" s="106"/>
      <c r="AD45" s="104"/>
      <c r="AE45" s="104"/>
      <c r="AF45" s="104"/>
      <c r="AG45" s="108"/>
    </row>
    <row r="46" spans="1:33" ht="21" x14ac:dyDescent="0.4">
      <c r="C46" s="47"/>
      <c r="D46" s="47"/>
      <c r="E46" s="47"/>
      <c r="F46" s="47"/>
      <c r="G46" s="47"/>
      <c r="H46" s="46"/>
      <c r="I46" s="46"/>
      <c r="K46" s="47"/>
      <c r="M46" s="47"/>
      <c r="N46" s="47"/>
      <c r="P46" s="47"/>
      <c r="Q46" s="47"/>
      <c r="R46" s="47"/>
      <c r="S46" s="47"/>
      <c r="T46" s="47"/>
      <c r="U46" s="47"/>
      <c r="V46" s="47"/>
      <c r="W46" s="47"/>
      <c r="X46" s="103"/>
      <c r="Y46" s="106"/>
      <c r="Z46" s="104"/>
      <c r="AA46" s="104"/>
      <c r="AB46" s="104"/>
      <c r="AC46" s="106"/>
      <c r="AD46" s="104"/>
      <c r="AE46" s="104"/>
      <c r="AF46" s="104"/>
      <c r="AG46" s="108"/>
    </row>
    <row r="47" spans="1:33" ht="21" x14ac:dyDescent="0.4">
      <c r="C47" s="47"/>
      <c r="D47" s="47"/>
      <c r="E47" s="47"/>
      <c r="F47" s="47"/>
      <c r="G47" s="47"/>
      <c r="H47" s="46"/>
      <c r="I47" s="46"/>
      <c r="K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103"/>
      <c r="Y47" s="106"/>
      <c r="Z47" s="104"/>
      <c r="AA47" s="104"/>
      <c r="AB47" s="104"/>
      <c r="AC47" s="106"/>
      <c r="AD47" s="104"/>
      <c r="AE47" s="104"/>
      <c r="AF47" s="104"/>
      <c r="AG47" s="108"/>
    </row>
    <row r="48" spans="1:33" ht="21" x14ac:dyDescent="0.4">
      <c r="B48" s="47"/>
      <c r="C48" s="47"/>
      <c r="D48" s="47"/>
      <c r="E48" s="47"/>
      <c r="F48" s="47"/>
      <c r="G48" s="47"/>
      <c r="H48" s="47"/>
      <c r="I48" s="47"/>
      <c r="K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103"/>
      <c r="Y48" s="106"/>
      <c r="Z48" s="104"/>
      <c r="AA48" s="104"/>
      <c r="AB48" s="104"/>
      <c r="AC48" s="106"/>
      <c r="AD48" s="104"/>
      <c r="AE48" s="104"/>
      <c r="AF48" s="104"/>
      <c r="AG48" s="108"/>
    </row>
    <row r="49" spans="1:33" ht="21" x14ac:dyDescent="0.4">
      <c r="A49" s="65"/>
      <c r="B49" s="65"/>
      <c r="C49" s="65"/>
      <c r="D49" s="65"/>
      <c r="E49" s="65"/>
      <c r="F49" s="65"/>
      <c r="G49" s="65"/>
      <c r="H49" s="65"/>
      <c r="I49" s="65"/>
      <c r="K49" s="68"/>
      <c r="M49" s="68"/>
      <c r="N49" s="68"/>
      <c r="O49" s="47"/>
      <c r="P49" s="47"/>
      <c r="Q49" s="47"/>
      <c r="R49" s="47"/>
      <c r="S49" s="47"/>
      <c r="T49" s="47"/>
      <c r="U49" s="47"/>
      <c r="V49" s="47"/>
      <c r="W49" s="47"/>
      <c r="X49" s="103"/>
      <c r="Y49" s="106"/>
      <c r="Z49" s="104"/>
      <c r="AA49" s="104"/>
      <c r="AB49" s="104"/>
      <c r="AC49" s="106"/>
      <c r="AD49" s="104"/>
      <c r="AE49" s="104"/>
      <c r="AF49" s="104"/>
      <c r="AG49" s="108"/>
    </row>
    <row r="50" spans="1:33" ht="21" x14ac:dyDescent="0.4">
      <c r="A50" s="65"/>
      <c r="B50" s="65"/>
      <c r="C50" s="65"/>
      <c r="D50" s="65"/>
      <c r="E50" s="65"/>
      <c r="F50" s="65"/>
      <c r="G50" s="65"/>
      <c r="H50" s="65"/>
      <c r="I50" s="6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103"/>
      <c r="Y50" s="106"/>
      <c r="Z50" s="104"/>
      <c r="AA50" s="104"/>
      <c r="AB50" s="104"/>
      <c r="AC50" s="106"/>
      <c r="AD50" s="104"/>
      <c r="AE50" s="104"/>
      <c r="AF50" s="104"/>
      <c r="AG50" s="108"/>
    </row>
    <row r="51" spans="1:33" ht="21" x14ac:dyDescent="0.4">
      <c r="A51" s="65"/>
      <c r="B51" s="65"/>
      <c r="C51" s="65"/>
      <c r="D51" s="65"/>
      <c r="E51" s="65"/>
      <c r="F51" s="65"/>
      <c r="G51" s="65"/>
      <c r="H51" s="65"/>
      <c r="I51" s="65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103"/>
      <c r="Y51" s="106"/>
      <c r="Z51" s="104"/>
      <c r="AA51" s="104"/>
      <c r="AB51" s="104"/>
      <c r="AC51" s="106"/>
      <c r="AD51" s="104"/>
      <c r="AE51" s="104"/>
      <c r="AF51" s="104"/>
      <c r="AG51" s="108"/>
    </row>
    <row r="52" spans="1:33" ht="21" x14ac:dyDescent="0.4">
      <c r="A52" s="65"/>
      <c r="B52" s="65"/>
      <c r="C52" s="65"/>
      <c r="D52" s="65"/>
      <c r="E52" s="65"/>
      <c r="F52" s="65"/>
      <c r="G52" s="65"/>
      <c r="H52" s="65"/>
      <c r="I52" s="65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59"/>
      <c r="Y52" s="59"/>
      <c r="Z52" s="59"/>
      <c r="AA52" s="61"/>
      <c r="AB52" s="61"/>
      <c r="AC52" s="61"/>
      <c r="AD52" s="61"/>
      <c r="AE52" s="61"/>
      <c r="AF52" s="61"/>
      <c r="AG52" s="61"/>
    </row>
    <row r="53" spans="1:33" ht="21" x14ac:dyDescent="0.4">
      <c r="A53" s="65"/>
      <c r="B53" s="65"/>
      <c r="C53" s="65"/>
      <c r="D53" s="65"/>
      <c r="E53" s="65"/>
      <c r="F53" s="65"/>
      <c r="G53" s="65"/>
      <c r="H53" s="65"/>
      <c r="I53" s="65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59"/>
      <c r="Y53" s="59"/>
      <c r="Z53" s="59"/>
      <c r="AA53" s="61"/>
      <c r="AB53" s="61"/>
      <c r="AC53" s="61"/>
      <c r="AD53" s="61"/>
      <c r="AE53" s="61"/>
      <c r="AF53" s="61"/>
      <c r="AG53" s="61"/>
    </row>
    <row r="54" spans="1:33" ht="21" x14ac:dyDescent="0.4">
      <c r="A54" s="61"/>
      <c r="B54" s="61"/>
      <c r="C54" s="61"/>
      <c r="D54" s="61"/>
      <c r="E54" s="61"/>
      <c r="F54" s="61"/>
      <c r="G54" s="61"/>
      <c r="H54" s="61"/>
      <c r="I54" s="61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1"/>
      <c r="AB54" s="61"/>
      <c r="AC54" s="61"/>
      <c r="AD54" s="61"/>
      <c r="AE54" s="61"/>
      <c r="AF54" s="61"/>
      <c r="AG54" s="61"/>
    </row>
    <row r="55" spans="1:33" x14ac:dyDescent="0.2">
      <c r="X55" s="61"/>
      <c r="Y55" s="61"/>
      <c r="Z55" s="61"/>
      <c r="AA55" s="61"/>
      <c r="AB55" s="61"/>
      <c r="AC55" s="61"/>
      <c r="AD55" s="61"/>
      <c r="AE55" s="61"/>
      <c r="AF55" s="61"/>
      <c r="AG55" s="61"/>
    </row>
  </sheetData>
  <mergeCells count="1">
    <mergeCell ref="J23:S23"/>
  </mergeCells>
  <pageMargins left="0.75" right="0.75" top="1" bottom="1" header="0.5" footer="0.5"/>
  <pageSetup scale="28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4</vt:i4>
      </vt:variant>
    </vt:vector>
  </HeadingPairs>
  <TitlesOfParts>
    <vt:vector size="6" baseType="lpstr">
      <vt:lpstr>10-Tray</vt:lpstr>
      <vt:lpstr>DIY</vt:lpstr>
      <vt:lpstr>T</vt:lpstr>
      <vt:lpstr>x</vt:lpstr>
      <vt:lpstr>y</vt:lpstr>
      <vt:lpstr>Flow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Clark</dc:creator>
  <cp:lastModifiedBy>Lane, Alan</cp:lastModifiedBy>
  <cp:lastPrinted>2018-09-19T23:40:31Z</cp:lastPrinted>
  <dcterms:created xsi:type="dcterms:W3CDTF">2012-01-13T18:02:02Z</dcterms:created>
  <dcterms:modified xsi:type="dcterms:W3CDTF">2019-07-24T18:26:13Z</dcterms:modified>
</cp:coreProperties>
</file>