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obiedw\Desktop\"/>
    </mc:Choice>
  </mc:AlternateContent>
  <bookViews>
    <workbookView xWindow="0" yWindow="0" windowWidth="24000" windowHeight="9600" activeTab="7"/>
  </bookViews>
  <sheets>
    <sheet name="3 Tray" sheetId="1" r:id="rId1"/>
    <sheet name="Alternate 1" sheetId="12" r:id="rId2"/>
    <sheet name="Alternate 2" sheetId="11" r:id="rId3"/>
    <sheet name="x" sheetId="7" r:id="rId4"/>
    <sheet name="y" sheetId="8" r:id="rId5"/>
    <sheet name="T" sheetId="6" r:id="rId6"/>
    <sheet name="Flow" sheetId="5" r:id="rId7"/>
    <sheet name="DIY" sheetId="10" r:id="rId8"/>
  </sheets>
  <definedNames>
    <definedName name="solver_adj" localSheetId="0" hidden="1">'3 Tray'!$I$7,'3 Tray'!$I$14,'3 Tray'!$I$21,'3 Tray'!$I$28,'3 Tray'!$I$35,'3 Tray'!$I$9:$I$11,'3 Tray'!$I$16:$I$18,'3 Tray'!$I$24:$I$26,'3 Tray'!$I$30:$I$32,'3 Tray'!$C$11,'3 Tray'!$B$16:$B$18,'3 Tray'!$B$24:$B$26,'3 Tray'!$B$30:$B$32,'3 Tray'!$B$37:$B$39</definedName>
    <definedName name="solver_adj" localSheetId="1" hidden="1">'Alternate 1'!$H$7:$J$11,'Alternate 1'!$L$8:$N$11,'Alternate 1'!$P$7:$P$11</definedName>
    <definedName name="solver_adj" localSheetId="2" hidden="1">'Alternate 2'!$P$7:$P$11,'Alternate 2'!$K$4,'Alternate 2'!$L$4</definedName>
    <definedName name="solver_adj" localSheetId="7" hidden="1">DIY!$I$7,DIY!$I$14,DIY!$I$21,DIY!$I$28,DIY!$I$35,DIY!$I$9:$I$11,DIY!$I$16:$I$18,DIY!$I$24:$I$26,DIY!$I$30:$I$32,DIY!$C$11,DIY!$B$16:$B$18,DIY!$B$24:$B$26,DIY!$B$30:$B$32,DIY!$B$37:$B$39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7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7" hidden="1">1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eng" localSheetId="7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7" hidden="1">1</definedName>
    <definedName name="solver_itr" localSheetId="0" hidden="1">2147483647</definedName>
    <definedName name="solver_itr" localSheetId="1" hidden="1">100</definedName>
    <definedName name="solver_itr" localSheetId="2" hidden="1">100</definedName>
    <definedName name="solver_itr" localSheetId="7" hidden="1">2147483647</definedName>
    <definedName name="solver_lhs1" localSheetId="0" hidden="1">'3 Tray'!$L$7</definedName>
    <definedName name="solver_lhs1" localSheetId="1" hidden="1">'Alternate 1'!$Q$7:$S$11</definedName>
    <definedName name="solver_lhs1" localSheetId="2" hidden="1">'Alternate 2'!$J$13</definedName>
    <definedName name="solver_lhs1" localSheetId="7" hidden="1">DIY!$L$7</definedName>
    <definedName name="solver_lhs10" localSheetId="1" hidden="1">'Alternate 1'!#REF!</definedName>
    <definedName name="solver_lhs10" localSheetId="2" hidden="1">'Alternate 2'!$T$9</definedName>
    <definedName name="solver_lhs11" localSheetId="1" hidden="1">'Alternate 1'!#REF!</definedName>
    <definedName name="solver_lhs11" localSheetId="2" hidden="1">'Alternate 2'!$T$9</definedName>
    <definedName name="solver_lhs12" localSheetId="1" hidden="1">'Alternate 1'!#REF!</definedName>
    <definedName name="solver_lhs12" localSheetId="2" hidden="1">'Alternate 2'!$T$9</definedName>
    <definedName name="solver_lhs13" localSheetId="1" hidden="1">'Alternate 1'!#REF!</definedName>
    <definedName name="solver_lhs13" localSheetId="2" hidden="1">'Alternate 2'!$T$9</definedName>
    <definedName name="solver_lhs2" localSheetId="0" hidden="1">'3 Tray'!$L$8:$Q$11</definedName>
    <definedName name="solver_lhs2" localSheetId="1" hidden="1">'Alternate 1'!$T$8:$V$11</definedName>
    <definedName name="solver_lhs2" localSheetId="2" hidden="1">'Alternate 2'!$T$7:$T$11</definedName>
    <definedName name="solver_lhs2" localSheetId="7" hidden="1">DIY!$L$8:$Q$11</definedName>
    <definedName name="solver_lhs3" localSheetId="0" hidden="1">'3 Tray'!$R$7</definedName>
    <definedName name="solver_lhs3" localSheetId="1" hidden="1">'Alternate 1'!$Z$8:$Z$11</definedName>
    <definedName name="solver_lhs3" localSheetId="2" hidden="1">'Alternate 2'!$T$9</definedName>
    <definedName name="solver_lhs3" localSheetId="7" hidden="1">DIY!$R$7</definedName>
    <definedName name="solver_lhs4" localSheetId="0" hidden="1">'3 Tray'!$R$9:$R$11</definedName>
    <definedName name="solver_lhs4" localSheetId="1" hidden="1">'Alternate 1'!$Z$8:$Z$11</definedName>
    <definedName name="solver_lhs4" localSheetId="2" hidden="1">'Alternate 2'!$T$9</definedName>
    <definedName name="solver_lhs4" localSheetId="7" hidden="1">DIY!$S$9:$S$11</definedName>
    <definedName name="solver_lhs5" localSheetId="1" hidden="1">'Alternate 1'!#REF!</definedName>
    <definedName name="solver_lhs5" localSheetId="2" hidden="1">'Alternate 2'!$T$9</definedName>
    <definedName name="solver_lhs6" localSheetId="1" hidden="1">'Alternate 1'!#REF!</definedName>
    <definedName name="solver_lhs6" localSheetId="2" hidden="1">'Alternate 2'!$T$9</definedName>
    <definedName name="solver_lhs7" localSheetId="1" hidden="1">'Alternate 1'!#REF!</definedName>
    <definedName name="solver_lhs7" localSheetId="2" hidden="1">'Alternate 2'!$T$9</definedName>
    <definedName name="solver_lhs8" localSheetId="1" hidden="1">'Alternate 1'!#REF!</definedName>
    <definedName name="solver_lhs8" localSheetId="2" hidden="1">'Alternate 2'!$T$9</definedName>
    <definedName name="solver_lhs9" localSheetId="1" hidden="1">'Alternate 1'!#REF!</definedName>
    <definedName name="solver_lhs9" localSheetId="2" hidden="1">'Alternate 2'!$T$9</definedName>
    <definedName name="solver_lin" localSheetId="1" hidden="1">2</definedName>
    <definedName name="solver_lin" localSheetId="2" hidden="1">2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ip" localSheetId="7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ni" localSheetId="7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rt" localSheetId="7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msl" localSheetId="7" hidden="1">2</definedName>
    <definedName name="solver_neg" localSheetId="0" hidden="1">1</definedName>
    <definedName name="solver_neg" localSheetId="1" hidden="1">2</definedName>
    <definedName name="solver_neg" localSheetId="2" hidden="1">2</definedName>
    <definedName name="solver_neg" localSheetId="7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od" localSheetId="7" hidden="1">2147483647</definedName>
    <definedName name="solver_num" localSheetId="0" hidden="1">4</definedName>
    <definedName name="solver_num" localSheetId="1" hidden="1">3</definedName>
    <definedName name="solver_num" localSheetId="2" hidden="1">2</definedName>
    <definedName name="solver_num" localSheetId="7" hidden="1">4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7" hidden="1">1</definedName>
    <definedName name="solver_opt" localSheetId="0" hidden="1">'3 Tray'!$R$8</definedName>
    <definedName name="solver_opt" localSheetId="1" hidden="1">'Alternate 1'!$Z$7</definedName>
    <definedName name="solver_opt" localSheetId="2" hidden="1">'Alternate 2'!$I$13</definedName>
    <definedName name="solver_opt" localSheetId="7" hidden="1">DIY!$S$7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7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bv" localSheetId="7" hidden="1">1</definedName>
    <definedName name="solver_rel1" localSheetId="0" hidden="1">2</definedName>
    <definedName name="solver_rel1" localSheetId="1" hidden="1">2</definedName>
    <definedName name="solver_rel1" localSheetId="2" hidden="1">2</definedName>
    <definedName name="solver_rel1" localSheetId="7" hidden="1">2</definedName>
    <definedName name="solver_rel10" localSheetId="1" hidden="1">2</definedName>
    <definedName name="solver_rel10" localSheetId="2" hidden="1">2</definedName>
    <definedName name="solver_rel11" localSheetId="1" hidden="1">2</definedName>
    <definedName name="solver_rel11" localSheetId="2" hidden="1">2</definedName>
    <definedName name="solver_rel12" localSheetId="1" hidden="1">2</definedName>
    <definedName name="solver_rel12" localSheetId="2" hidden="1">2</definedName>
    <definedName name="solver_rel13" localSheetId="1" hidden="1">2</definedName>
    <definedName name="solver_rel13" localSheetId="2" hidden="1">2</definedName>
    <definedName name="solver_rel2" localSheetId="0" hidden="1">2</definedName>
    <definedName name="solver_rel2" localSheetId="1" hidden="1">2</definedName>
    <definedName name="solver_rel2" localSheetId="2" hidden="1">2</definedName>
    <definedName name="solver_rel2" localSheetId="7" hidden="1">2</definedName>
    <definedName name="solver_rel3" localSheetId="0" hidden="1">2</definedName>
    <definedName name="solver_rel3" localSheetId="1" hidden="1">2</definedName>
    <definedName name="solver_rel3" localSheetId="2" hidden="1">2</definedName>
    <definedName name="solver_rel3" localSheetId="7" hidden="1">2</definedName>
    <definedName name="solver_rel4" localSheetId="0" hidden="1">2</definedName>
    <definedName name="solver_rel4" localSheetId="1" hidden="1">2</definedName>
    <definedName name="solver_rel4" localSheetId="2" hidden="1">2</definedName>
    <definedName name="solver_rel4" localSheetId="7" hidden="1">2</definedName>
    <definedName name="solver_rel5" localSheetId="1" hidden="1">2</definedName>
    <definedName name="solver_rel5" localSheetId="2" hidden="1">2</definedName>
    <definedName name="solver_rel6" localSheetId="1" hidden="1">2</definedName>
    <definedName name="solver_rel6" localSheetId="2" hidden="1">2</definedName>
    <definedName name="solver_rel7" localSheetId="1" hidden="1">2</definedName>
    <definedName name="solver_rel7" localSheetId="2" hidden="1">2</definedName>
    <definedName name="solver_rel8" localSheetId="1" hidden="1">2</definedName>
    <definedName name="solver_rel8" localSheetId="2" hidden="1">2</definedName>
    <definedName name="solver_rel9" localSheetId="1" hidden="1">2</definedName>
    <definedName name="solver_rel9" localSheetId="2" hidden="1">2</definedName>
    <definedName name="solver_rhs1" localSheetId="0" hidden="1">0</definedName>
    <definedName name="solver_rhs1" localSheetId="1" hidden="1">0</definedName>
    <definedName name="solver_rhs1" localSheetId="2" hidden="1">0</definedName>
    <definedName name="solver_rhs1" localSheetId="7" hidden="1">0</definedName>
    <definedName name="solver_rhs10" localSheetId="1" hidden="1">1</definedName>
    <definedName name="solver_rhs10" localSheetId="2" hidden="1">1</definedName>
    <definedName name="solver_rhs11" localSheetId="1" hidden="1">1</definedName>
    <definedName name="solver_rhs11" localSheetId="2" hidden="1">1</definedName>
    <definedName name="solver_rhs12" localSheetId="1" hidden="1">1</definedName>
    <definedName name="solver_rhs12" localSheetId="2" hidden="1">1</definedName>
    <definedName name="solver_rhs13" localSheetId="1" hidden="1">1</definedName>
    <definedName name="solver_rhs13" localSheetId="2" hidden="1">1</definedName>
    <definedName name="solver_rhs2" localSheetId="0" hidden="1">0</definedName>
    <definedName name="solver_rhs2" localSheetId="1" hidden="1">0</definedName>
    <definedName name="solver_rhs2" localSheetId="2" hidden="1">0</definedName>
    <definedName name="solver_rhs2" localSheetId="7" hidden="1">0</definedName>
    <definedName name="solver_rhs3" localSheetId="0" hidden="1">0</definedName>
    <definedName name="solver_rhs3" localSheetId="1" hidden="1">0</definedName>
    <definedName name="solver_rhs3" localSheetId="2" hidden="1">1</definedName>
    <definedName name="solver_rhs3" localSheetId="7" hidden="1">0</definedName>
    <definedName name="solver_rhs4" localSheetId="0" hidden="1">0</definedName>
    <definedName name="solver_rhs4" localSheetId="1" hidden="1">0</definedName>
    <definedName name="solver_rhs4" localSheetId="2" hidden="1">1</definedName>
    <definedName name="solver_rhs4" localSheetId="7" hidden="1">0</definedName>
    <definedName name="solver_rhs5" localSheetId="1" hidden="1">1</definedName>
    <definedName name="solver_rhs5" localSheetId="2" hidden="1">1</definedName>
    <definedName name="solver_rhs6" localSheetId="1" hidden="1">1</definedName>
    <definedName name="solver_rhs6" localSheetId="2" hidden="1">1</definedName>
    <definedName name="solver_rhs7" localSheetId="1" hidden="1">1</definedName>
    <definedName name="solver_rhs7" localSheetId="2" hidden="1">1</definedName>
    <definedName name="solver_rhs8" localSheetId="1" hidden="1">1</definedName>
    <definedName name="solver_rhs8" localSheetId="2" hidden="1">1</definedName>
    <definedName name="solver_rhs9" localSheetId="1" hidden="1">1</definedName>
    <definedName name="solver_rhs9" localSheetId="2" hidden="1">1</definedName>
    <definedName name="solver_rlx" localSheetId="0" hidden="1">2</definedName>
    <definedName name="solver_rlx" localSheetId="1" hidden="1">1</definedName>
    <definedName name="solver_rlx" localSheetId="2" hidden="1">1</definedName>
    <definedName name="solver_rlx" localSheetId="7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rsd" localSheetId="7" hidden="1">0</definedName>
    <definedName name="solver_scl" localSheetId="0" hidden="1">1</definedName>
    <definedName name="solver_scl" localSheetId="1" hidden="1">2</definedName>
    <definedName name="solver_scl" localSheetId="2" hidden="1">2</definedName>
    <definedName name="solver_scl" localSheetId="7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7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ssz" localSheetId="7" hidden="1">100</definedName>
    <definedName name="solver_tim" localSheetId="0" hidden="1">2147483647</definedName>
    <definedName name="solver_tim" localSheetId="1" hidden="1">100</definedName>
    <definedName name="solver_tim" localSheetId="2" hidden="1">100</definedName>
    <definedName name="solver_tim" localSheetId="7" hidden="1">2147483647</definedName>
    <definedName name="solver_tol" localSheetId="0" hidden="1">0.01</definedName>
    <definedName name="solver_tol" localSheetId="1" hidden="1">0.05</definedName>
    <definedName name="solver_tol" localSheetId="2" hidden="1">0.05</definedName>
    <definedName name="solver_tol" localSheetId="7" hidden="1">0.01</definedName>
    <definedName name="solver_typ" localSheetId="0" hidden="1">3</definedName>
    <definedName name="solver_typ" localSheetId="1" hidden="1">3</definedName>
    <definedName name="solver_typ" localSheetId="2" hidden="1">3</definedName>
    <definedName name="solver_typ" localSheetId="7" hidden="1">3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7" hidden="1">0</definedName>
    <definedName name="solver_ver" localSheetId="0" hidden="1">3</definedName>
    <definedName name="solver_ver" localSheetId="1" hidden="1">3</definedName>
    <definedName name="solver_ver" localSheetId="2" hidden="1">3</definedName>
    <definedName name="solver_ver" localSheetId="7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2" l="1"/>
  <c r="O10" i="12"/>
  <c r="O11" i="12"/>
  <c r="O8" i="12"/>
  <c r="K8" i="12"/>
  <c r="K9" i="12"/>
  <c r="K10" i="12"/>
  <c r="K11" i="12"/>
  <c r="K7" i="12"/>
  <c r="Z8" i="12"/>
  <c r="Z11" i="12"/>
  <c r="Z10" i="12"/>
  <c r="Z9" i="12"/>
  <c r="Q7" i="12"/>
  <c r="S7" i="12"/>
  <c r="R7" i="12"/>
  <c r="W8" i="12" l="1"/>
  <c r="X8" i="12"/>
  <c r="Y8" i="12"/>
  <c r="V8" i="12" s="1"/>
  <c r="W9" i="12"/>
  <c r="X9" i="12"/>
  <c r="Y9" i="12"/>
  <c r="V9" i="12" s="1"/>
  <c r="W10" i="12"/>
  <c r="X10" i="12"/>
  <c r="Y10" i="12"/>
  <c r="V10" i="12" s="1"/>
  <c r="W11" i="12"/>
  <c r="X11" i="12"/>
  <c r="Y11" i="12"/>
  <c r="V11" i="12" s="1"/>
  <c r="Y7" i="12"/>
  <c r="X7" i="12"/>
  <c r="W7" i="12"/>
  <c r="G9" i="12"/>
  <c r="F9" i="12"/>
  <c r="E9" i="12"/>
  <c r="Q8" i="12"/>
  <c r="R8" i="12" s="1"/>
  <c r="S8" i="11"/>
  <c r="S9" i="11"/>
  <c r="S10" i="11"/>
  <c r="S11" i="11"/>
  <c r="S7" i="11"/>
  <c r="R11" i="11"/>
  <c r="Q11" i="11"/>
  <c r="R10" i="11"/>
  <c r="Q10" i="11"/>
  <c r="R9" i="11"/>
  <c r="Q9" i="11"/>
  <c r="G9" i="11"/>
  <c r="F9" i="11"/>
  <c r="E9" i="11"/>
  <c r="R8" i="11"/>
  <c r="Q8" i="11"/>
  <c r="N8" i="11"/>
  <c r="M8" i="11"/>
  <c r="R7" i="11"/>
  <c r="Q7" i="11"/>
  <c r="J7" i="11"/>
  <c r="I7" i="11"/>
  <c r="H7" i="11"/>
  <c r="L8" i="11" s="1"/>
  <c r="T7" i="11" l="1"/>
  <c r="T8" i="11"/>
  <c r="U11" i="12"/>
  <c r="T10" i="12"/>
  <c r="S9" i="12"/>
  <c r="Q9" i="12"/>
  <c r="R9" i="12" s="1"/>
  <c r="S8" i="12"/>
  <c r="U10" i="12"/>
  <c r="T9" i="12"/>
  <c r="U8" i="12"/>
  <c r="U9" i="12"/>
  <c r="T8" i="12"/>
  <c r="Z7" i="12"/>
  <c r="J8" i="11"/>
  <c r="I8" i="11"/>
  <c r="L9" i="11"/>
  <c r="K7" i="11"/>
  <c r="O8" i="11"/>
  <c r="Q10" i="12" l="1"/>
  <c r="R11" i="12" s="1"/>
  <c r="Q11" i="12"/>
  <c r="S10" i="12"/>
  <c r="K8" i="11"/>
  <c r="H8" i="11"/>
  <c r="L10" i="11"/>
  <c r="R10" i="12" l="1"/>
  <c r="S11" i="12" s="1"/>
  <c r="T11" i="12"/>
  <c r="L11" i="11"/>
  <c r="H9" i="11"/>
  <c r="N9" i="11"/>
  <c r="M9" i="11"/>
  <c r="T9" i="11" l="1"/>
  <c r="O9" i="11"/>
  <c r="I9" i="11"/>
  <c r="M10" i="11" s="1"/>
  <c r="J9" i="11"/>
  <c r="N10" i="11" s="1"/>
  <c r="H10" i="11"/>
  <c r="H11" i="11" s="1"/>
  <c r="T10" i="11" l="1"/>
  <c r="J10" i="11"/>
  <c r="N11" i="11" s="1"/>
  <c r="J11" i="11" s="1"/>
  <c r="O10" i="11"/>
  <c r="I10" i="11"/>
  <c r="J12" i="11"/>
  <c r="I12" i="11"/>
  <c r="K9" i="11"/>
  <c r="K10" i="11" l="1"/>
  <c r="M11" i="11"/>
  <c r="T11" i="11" s="1"/>
  <c r="J13" i="11"/>
  <c r="I11" i="11" l="1"/>
  <c r="K11" i="11" s="1"/>
  <c r="O11" i="11"/>
  <c r="I13" i="11" l="1"/>
  <c r="C42" i="1" l="1"/>
  <c r="R27" i="1" l="1"/>
  <c r="B9" i="1" l="1"/>
  <c r="O23" i="1" s="1"/>
  <c r="B8" i="1"/>
  <c r="H38" i="1" s="1"/>
  <c r="R11" i="1"/>
  <c r="R10" i="1"/>
  <c r="R9" i="1"/>
  <c r="R8" i="1"/>
  <c r="L7" i="1"/>
  <c r="U27" i="1"/>
  <c r="U26" i="1"/>
  <c r="U25" i="1"/>
  <c r="U24" i="1"/>
  <c r="U23" i="1"/>
  <c r="S27" i="1"/>
  <c r="S26" i="1"/>
  <c r="S25" i="1"/>
  <c r="S24" i="1"/>
  <c r="R26" i="1"/>
  <c r="R25" i="1"/>
  <c r="R24" i="1"/>
  <c r="O27" i="1"/>
  <c r="O26" i="1"/>
  <c r="O25" i="1"/>
  <c r="O24" i="1"/>
  <c r="N27" i="1"/>
  <c r="N26" i="1"/>
  <c r="N25" i="1"/>
  <c r="N24" i="1"/>
  <c r="M27" i="1"/>
  <c r="M26" i="1"/>
  <c r="M25" i="1"/>
  <c r="M24" i="1"/>
  <c r="M23" i="1"/>
  <c r="N23" i="1" l="1"/>
  <c r="P23" i="1" s="1"/>
  <c r="H39" i="1"/>
  <c r="T25" i="1"/>
  <c r="T27" i="1"/>
  <c r="T26" i="1"/>
  <c r="T24" i="1"/>
  <c r="P26" i="1"/>
  <c r="P27" i="1"/>
  <c r="P25" i="1"/>
  <c r="P24" i="1"/>
  <c r="Q27" i="1"/>
  <c r="Q26" i="1"/>
  <c r="Q25" i="1" l="1"/>
  <c r="Q24" i="1"/>
  <c r="V11" i="1" l="1"/>
  <c r="Q11" i="1" s="1"/>
  <c r="U11" i="1"/>
  <c r="P11" i="1" s="1"/>
  <c r="T11" i="1"/>
  <c r="O11" i="1" s="1"/>
  <c r="V10" i="1"/>
  <c r="Q10" i="1" s="1"/>
  <c r="U10" i="1"/>
  <c r="P10" i="1" s="1"/>
  <c r="T10" i="1"/>
  <c r="O10" i="1" s="1"/>
  <c r="V9" i="1"/>
  <c r="Q9" i="1" s="1"/>
  <c r="U9" i="1"/>
  <c r="P9" i="1" s="1"/>
  <c r="T9" i="1"/>
  <c r="O9" i="1" s="1"/>
  <c r="U8" i="1"/>
  <c r="V8" i="1"/>
  <c r="T8" i="1"/>
  <c r="O8" i="1" s="1"/>
  <c r="V7" i="1"/>
  <c r="U7" i="1"/>
  <c r="T7" i="1"/>
  <c r="P8" i="1" l="1"/>
  <c r="Q8" i="1"/>
  <c r="R7" i="1"/>
  <c r="L8" i="1" l="1"/>
  <c r="M8" i="1"/>
  <c r="N8" i="1"/>
  <c r="L9" i="1" l="1"/>
  <c r="L10" i="1"/>
  <c r="M9" i="1"/>
  <c r="N9" i="1"/>
  <c r="M10" i="1" l="1"/>
  <c r="N10" i="1"/>
  <c r="N11" i="1"/>
  <c r="M11" i="1" l="1"/>
  <c r="L11" i="1"/>
</calcChain>
</file>

<file path=xl/sharedStrings.xml><?xml version="1.0" encoding="utf-8"?>
<sst xmlns="http://schemas.openxmlformats.org/spreadsheetml/2006/main" count="268" uniqueCount="166">
  <si>
    <t>Butane</t>
  </si>
  <si>
    <t>Hexane</t>
  </si>
  <si>
    <t>Octane</t>
  </si>
  <si>
    <t>F =</t>
  </si>
  <si>
    <r>
      <t>z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=</t>
    </r>
  </si>
  <si>
    <r>
      <t>z</t>
    </r>
    <r>
      <rPr>
        <vertAlign val="sub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=</t>
    </r>
  </si>
  <si>
    <r>
      <t>L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</t>
    </r>
  </si>
  <si>
    <r>
      <t>V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</si>
  <si>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1"/>
        <color theme="1"/>
        <rFont val="Calibri"/>
        <family val="2"/>
        <scheme val="minor"/>
      </rPr>
      <t>1B</t>
    </r>
    <r>
      <rPr>
        <sz val="11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</si>
  <si>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1"/>
        <color theme="1"/>
        <rFont val="Calibri"/>
        <family val="2"/>
        <scheme val="minor"/>
      </rPr>
      <t>1H</t>
    </r>
    <r>
      <rPr>
        <sz val="11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</si>
  <si>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1"/>
        <color theme="1"/>
        <rFont val="Calibri"/>
        <family val="2"/>
        <scheme val="minor"/>
      </rPr>
      <t>2B</t>
    </r>
    <r>
      <rPr>
        <sz val="11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</si>
  <si>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1"/>
        <color theme="1"/>
        <rFont val="Calibri"/>
        <family val="2"/>
        <scheme val="minor"/>
      </rPr>
      <t>2H</t>
    </r>
    <r>
      <rPr>
        <sz val="11"/>
        <color theme="1"/>
        <rFont val="Calibri"/>
        <family val="2"/>
        <scheme val="minor"/>
      </rPr>
      <t xml:space="preserve"> =</t>
    </r>
  </si>
  <si>
    <r>
      <t>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</si>
  <si>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1"/>
        <color theme="1"/>
        <rFont val="Calibri"/>
        <family val="2"/>
        <scheme val="minor"/>
      </rPr>
      <t>2B</t>
    </r>
    <r>
      <rPr>
        <sz val="11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</si>
  <si>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1"/>
        <color theme="1"/>
        <rFont val="Calibri"/>
        <family val="2"/>
        <scheme val="minor"/>
      </rPr>
      <t>2H</t>
    </r>
    <r>
      <rPr>
        <sz val="11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</si>
  <si>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1"/>
        <color theme="1"/>
        <rFont val="Calibri"/>
        <family val="2"/>
        <scheme val="minor"/>
      </rPr>
      <t>3B</t>
    </r>
    <r>
      <rPr>
        <sz val="11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</si>
  <si>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1"/>
        <color theme="1"/>
        <rFont val="Calibri"/>
        <family val="2"/>
        <scheme val="minor"/>
      </rPr>
      <t>3H</t>
    </r>
    <r>
      <rPr>
        <sz val="11"/>
        <color theme="1"/>
        <rFont val="Calibri"/>
        <family val="2"/>
        <scheme val="minor"/>
      </rPr>
      <t xml:space="preserve"> =</t>
    </r>
  </si>
  <si>
    <t>D =</t>
  </si>
  <si>
    <r>
      <t>V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</t>
    </r>
  </si>
  <si>
    <r>
      <t>L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=</t>
    </r>
  </si>
  <si>
    <r>
      <t>L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</si>
  <si>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1"/>
        <color theme="1"/>
        <rFont val="Calibri"/>
        <family val="2"/>
        <scheme val="minor"/>
      </rPr>
      <t>3B</t>
    </r>
    <r>
      <rPr>
        <sz val="11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</si>
  <si>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1"/>
        <color theme="1"/>
        <rFont val="Calibri"/>
        <family val="2"/>
        <scheme val="minor"/>
      </rPr>
      <t>3H</t>
    </r>
    <r>
      <rPr>
        <sz val="11"/>
        <color theme="1"/>
        <rFont val="Calibri"/>
        <family val="2"/>
        <scheme val="minor"/>
      </rPr>
      <t xml:space="preserve"> =</t>
    </r>
  </si>
  <si>
    <t>B =</t>
  </si>
  <si>
    <r>
      <t>x</t>
    </r>
    <r>
      <rPr>
        <vertAlign val="subscript"/>
        <sz val="11"/>
        <color theme="1"/>
        <rFont val="Calibri"/>
        <family val="2"/>
        <scheme val="minor"/>
      </rPr>
      <t>BB</t>
    </r>
    <r>
      <rPr>
        <sz val="11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</si>
  <si>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1"/>
        <color theme="1"/>
        <rFont val="Calibri"/>
        <family val="2"/>
        <scheme val="minor"/>
      </rPr>
      <t>BH</t>
    </r>
    <r>
      <rPr>
        <sz val="11"/>
        <color theme="1"/>
        <rFont val="Calibri"/>
        <family val="2"/>
        <scheme val="minor"/>
      </rPr>
      <t xml:space="preserve"> =</t>
    </r>
  </si>
  <si>
    <t>C</t>
  </si>
  <si>
    <r>
      <t>T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=</t>
    </r>
  </si>
  <si>
    <r>
      <t>T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</t>
    </r>
  </si>
  <si>
    <r>
      <t>T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</si>
  <si>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r>
      <t>T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</t>
    </r>
  </si>
  <si>
    <r>
      <t>T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=</t>
    </r>
  </si>
  <si>
    <t>R =</t>
  </si>
  <si>
    <t>B</t>
  </si>
  <si>
    <t>A</t>
  </si>
  <si>
    <t>TC</t>
  </si>
  <si>
    <t>R</t>
  </si>
  <si>
    <r>
      <t>Y</t>
    </r>
    <r>
      <rPr>
        <vertAlign val="subscript"/>
        <sz val="11"/>
        <color theme="1"/>
        <rFont val="Calibri"/>
        <family val="2"/>
        <scheme val="minor"/>
      </rPr>
      <t>1B</t>
    </r>
    <r>
      <rPr>
        <sz val="11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</si>
  <si>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1"/>
        <color theme="1"/>
        <rFont val="Calibri"/>
        <family val="2"/>
        <scheme val="minor"/>
      </rPr>
      <t>1H</t>
    </r>
    <r>
      <rPr>
        <sz val="11"/>
        <color theme="1"/>
        <rFont val="Calibri"/>
        <family val="2"/>
        <scheme val="minor"/>
      </rPr>
      <t xml:space="preserve"> =</t>
    </r>
  </si>
  <si>
    <r>
      <t>V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</t>
    </r>
  </si>
  <si>
    <r>
      <t>V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</si>
  <si>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1"/>
        <color theme="1"/>
        <rFont val="Calibri"/>
        <family val="2"/>
        <scheme val="minor"/>
      </rPr>
      <t>RB</t>
    </r>
    <r>
      <rPr>
        <sz val="11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</si>
  <si>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1"/>
        <color theme="1"/>
        <rFont val="Calibri"/>
        <family val="2"/>
        <scheme val="minor"/>
      </rPr>
      <t>RH</t>
    </r>
    <r>
      <rPr>
        <sz val="11"/>
        <color theme="1"/>
        <rFont val="Calibri"/>
        <family val="2"/>
        <scheme val="minor"/>
      </rPr>
      <t xml:space="preserve"> =</t>
    </r>
  </si>
  <si>
    <t>PR</t>
  </si>
  <si>
    <t>L</t>
  </si>
  <si>
    <t>V</t>
  </si>
  <si>
    <t>T</t>
  </si>
  <si>
    <t>Antoine's Constants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</si>
  <si>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B =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</si>
  <si>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H =</t>
    </r>
  </si>
  <si>
    <t>PS</t>
  </si>
  <si>
    <t>Stage</t>
  </si>
  <si>
    <t>Decane</t>
  </si>
  <si>
    <t>3 Tray Column with Total Condenser and Partial Reboiler</t>
  </si>
  <si>
    <t>3 Components (Butane, Hexane, Octane)</t>
  </si>
  <si>
    <t>Specified in Problem Statement</t>
  </si>
  <si>
    <t>Equations (Don't Touch!)</t>
  </si>
  <si>
    <t>Numbers</t>
  </si>
  <si>
    <t>% O Recovered =</t>
  </si>
  <si>
    <t>Lewis Method Results</t>
  </si>
  <si>
    <t xml:space="preserve">Instructions: </t>
  </si>
  <si>
    <r>
      <t>K</t>
    </r>
    <r>
      <rPr>
        <vertAlign val="subscript"/>
        <sz val="11"/>
        <color theme="1"/>
        <rFont val="Calibri"/>
        <family val="2"/>
        <scheme val="minor"/>
      </rPr>
      <t>B</t>
    </r>
  </si>
  <si>
    <r>
      <t>K</t>
    </r>
    <r>
      <rPr>
        <vertAlign val="subscript"/>
        <sz val="11"/>
        <color theme="1"/>
        <rFont val="Calibri"/>
        <family val="2"/>
        <scheme val="minor"/>
      </rPr>
      <t>H</t>
    </r>
  </si>
  <si>
    <r>
      <t>K</t>
    </r>
    <r>
      <rPr>
        <vertAlign val="subscript"/>
        <sz val="11"/>
        <color theme="1"/>
        <rFont val="Calibri"/>
        <family val="2"/>
        <scheme val="minor"/>
      </rPr>
      <t>O</t>
    </r>
  </si>
  <si>
    <t>Total MB</t>
  </si>
  <si>
    <t>B MB</t>
  </si>
  <si>
    <t>H MB</t>
  </si>
  <si>
    <t>B EQ</t>
  </si>
  <si>
    <t>H EQ</t>
  </si>
  <si>
    <t>O EQ</t>
  </si>
  <si>
    <t>BP</t>
  </si>
  <si>
    <t>Run Solver</t>
  </si>
  <si>
    <t>The ChemCAD results are for the problem</t>
  </si>
  <si>
    <t xml:space="preserve">   specified.</t>
  </si>
  <si>
    <t>ChemCAD Results (Only for Example 10.1 Specifications)</t>
  </si>
  <si>
    <t>R =</t>
    <phoneticPr fontId="0" type="noConversion"/>
  </si>
  <si>
    <t>Specified or found by iteration</t>
  </si>
  <si>
    <t>P (mm Hg) =</t>
    <phoneticPr fontId="0" type="noConversion"/>
  </si>
  <si>
    <t>Calculations (Don't Touch!)</t>
  </si>
  <si>
    <t>F</t>
  </si>
  <si>
    <r>
      <t>z</t>
    </r>
    <r>
      <rPr>
        <vertAlign val="subscript"/>
        <sz val="16"/>
        <rFont val="Calibri"/>
        <family val="2"/>
        <scheme val="minor"/>
      </rPr>
      <t>B</t>
    </r>
  </si>
  <si>
    <r>
      <t>Fz</t>
    </r>
    <r>
      <rPr>
        <vertAlign val="subscript"/>
        <sz val="16"/>
        <rFont val="Calibri"/>
        <family val="2"/>
        <scheme val="minor"/>
      </rPr>
      <t>B</t>
    </r>
  </si>
  <si>
    <r>
      <t>Fz</t>
    </r>
    <r>
      <rPr>
        <vertAlign val="subscript"/>
        <sz val="16"/>
        <rFont val="Calibri"/>
        <family val="2"/>
        <scheme val="minor"/>
      </rPr>
      <t>C</t>
    </r>
  </si>
  <si>
    <r>
      <t>Fz</t>
    </r>
    <r>
      <rPr>
        <vertAlign val="subscript"/>
        <sz val="16"/>
        <rFont val="Calibri"/>
        <family val="2"/>
        <scheme val="minor"/>
      </rPr>
      <t>D</t>
    </r>
  </si>
  <si>
    <t>D</t>
  </si>
  <si>
    <r>
      <t>x</t>
    </r>
    <r>
      <rPr>
        <vertAlign val="subscript"/>
        <sz val="16"/>
        <rFont val="Calibri"/>
        <family val="2"/>
        <scheme val="minor"/>
      </rPr>
      <t>DB</t>
    </r>
  </si>
  <si>
    <r>
      <t>x</t>
    </r>
    <r>
      <rPr>
        <vertAlign val="subscript"/>
        <sz val="16"/>
        <rFont val="Calibri"/>
        <family val="2"/>
        <scheme val="minor"/>
      </rPr>
      <t>DC</t>
    </r>
  </si>
  <si>
    <r>
      <t>x</t>
    </r>
    <r>
      <rPr>
        <vertAlign val="subscript"/>
        <sz val="16"/>
        <rFont val="Calibri"/>
        <family val="2"/>
        <scheme val="minor"/>
      </rPr>
      <t>B</t>
    </r>
  </si>
  <si>
    <r>
      <t>x</t>
    </r>
    <r>
      <rPr>
        <vertAlign val="subscript"/>
        <sz val="16"/>
        <rFont val="Calibri"/>
        <family val="2"/>
        <scheme val="minor"/>
      </rPr>
      <t>C</t>
    </r>
  </si>
  <si>
    <r>
      <t>x</t>
    </r>
    <r>
      <rPr>
        <vertAlign val="subscript"/>
        <sz val="16"/>
        <rFont val="Calibri"/>
        <family val="2"/>
        <scheme val="minor"/>
      </rPr>
      <t>D</t>
    </r>
  </si>
  <si>
    <r>
      <t>y</t>
    </r>
    <r>
      <rPr>
        <vertAlign val="subscript"/>
        <sz val="16"/>
        <rFont val="Calibri"/>
        <family val="2"/>
        <scheme val="minor"/>
      </rPr>
      <t>B</t>
    </r>
  </si>
  <si>
    <r>
      <t>y</t>
    </r>
    <r>
      <rPr>
        <vertAlign val="subscript"/>
        <sz val="16"/>
        <rFont val="Calibri"/>
        <family val="2"/>
        <scheme val="minor"/>
      </rPr>
      <t>C</t>
    </r>
  </si>
  <si>
    <r>
      <t>y</t>
    </r>
    <r>
      <rPr>
        <vertAlign val="subscript"/>
        <sz val="16"/>
        <rFont val="Calibri"/>
        <family val="2"/>
        <scheme val="minor"/>
      </rPr>
      <t>D</t>
    </r>
  </si>
  <si>
    <r>
      <t>K</t>
    </r>
    <r>
      <rPr>
        <vertAlign val="subscript"/>
        <sz val="16"/>
        <rFont val="Calibri"/>
        <family val="2"/>
        <scheme val="minor"/>
      </rPr>
      <t>B</t>
    </r>
  </si>
  <si>
    <r>
      <t>K</t>
    </r>
    <r>
      <rPr>
        <vertAlign val="subscript"/>
        <sz val="16"/>
        <rFont val="Calibri"/>
        <family val="2"/>
        <scheme val="minor"/>
      </rPr>
      <t>C</t>
    </r>
  </si>
  <si>
    <r>
      <t>K</t>
    </r>
    <r>
      <rPr>
        <vertAlign val="subscript"/>
        <sz val="16"/>
        <rFont val="Calibri"/>
        <family val="2"/>
        <scheme val="minor"/>
      </rPr>
      <t>D</t>
    </r>
  </si>
  <si>
    <t>BP/DP</t>
  </si>
  <si>
    <t>Total Cond</t>
    <phoneticPr fontId="0" type="noConversion"/>
  </si>
  <si>
    <t>Reboiler</t>
    <phoneticPr fontId="0" type="noConversion"/>
  </si>
  <si>
    <r>
      <t>X</t>
    </r>
    <r>
      <rPr>
        <vertAlign val="subscript"/>
        <sz val="16"/>
        <rFont val="Calibri"/>
        <family val="2"/>
        <scheme val="minor"/>
      </rPr>
      <t>R</t>
    </r>
    <r>
      <rPr>
        <sz val="16"/>
        <rFont val="Calibri"/>
        <family val="2"/>
        <scheme val="minor"/>
      </rPr>
      <t xml:space="preserve"> by Overall Mol Bal</t>
    </r>
  </si>
  <si>
    <r>
      <rPr>
        <sz val="16"/>
        <rFont val="Symbol"/>
        <family val="1"/>
        <charset val="2"/>
      </rPr>
      <t>D</t>
    </r>
    <r>
      <rPr>
        <sz val="16"/>
        <rFont val="Calibri"/>
        <family val="2"/>
        <scheme val="minor"/>
      </rPr>
      <t xml:space="preserve"> =</t>
    </r>
  </si>
  <si>
    <t>Antoine Constants</t>
  </si>
  <si>
    <r>
      <t>z</t>
    </r>
    <r>
      <rPr>
        <vertAlign val="subscript"/>
        <sz val="16"/>
        <rFont val="Calibri"/>
        <family val="2"/>
        <scheme val="minor"/>
      </rPr>
      <t>H</t>
    </r>
  </si>
  <si>
    <t>Lewis Method (Butane/Hexane/Octane)</t>
  </si>
  <si>
    <r>
      <t>K</t>
    </r>
    <r>
      <rPr>
        <vertAlign val="subscript"/>
        <sz val="12"/>
        <color theme="1"/>
        <rFont val="Calibri"/>
        <family val="2"/>
        <scheme val="minor"/>
      </rPr>
      <t>B</t>
    </r>
  </si>
  <si>
    <r>
      <t>K</t>
    </r>
    <r>
      <rPr>
        <vertAlign val="subscript"/>
        <sz val="12"/>
        <color theme="1"/>
        <rFont val="Calibri"/>
        <family val="2"/>
        <scheme val="minor"/>
      </rPr>
      <t>H</t>
    </r>
  </si>
  <si>
    <r>
      <t>K</t>
    </r>
    <r>
      <rPr>
        <vertAlign val="subscript"/>
        <sz val="12"/>
        <color theme="1"/>
        <rFont val="Calibri"/>
        <family val="2"/>
        <scheme val="minor"/>
      </rPr>
      <t>O</t>
    </r>
  </si>
  <si>
    <r>
      <t>T</t>
    </r>
    <r>
      <rPr>
        <vertAlign val="subscript"/>
        <sz val="12"/>
        <color theme="1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</si>
  <si>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2"/>
        <color theme="1"/>
        <rFont val="Calibri"/>
        <family val="2"/>
        <scheme val="minor"/>
      </rPr>
      <t>1B</t>
    </r>
    <r>
      <rPr>
        <sz val="12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</si>
  <si>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2"/>
        <color theme="1"/>
        <rFont val="Calibri"/>
        <family val="2"/>
        <scheme val="minor"/>
      </rPr>
      <t>1H</t>
    </r>
    <r>
      <rPr>
        <sz val="12"/>
        <color theme="1"/>
        <rFont val="Calibri"/>
        <family val="2"/>
        <scheme val="minor"/>
      </rPr>
      <t xml:space="preserve"> =</t>
    </r>
  </si>
  <si>
    <r>
      <t>V</t>
    </r>
    <r>
      <rPr>
        <vertAlign val="sub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</si>
  <si>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2"/>
        <color theme="1"/>
        <rFont val="Calibri"/>
        <family val="2"/>
        <scheme val="minor"/>
      </rPr>
      <t>1B</t>
    </r>
    <r>
      <rPr>
        <sz val="12"/>
        <color theme="1"/>
        <rFont val="Calibri"/>
        <family val="2"/>
        <scheme val="minor"/>
      </rPr>
      <t xml:space="preserve"> =</t>
    </r>
  </si>
  <si>
    <r>
      <t>L</t>
    </r>
    <r>
      <rPr>
        <vertAlign val="subscript"/>
        <sz val="12"/>
        <color theme="1"/>
        <rFont val="Calibri"/>
        <family val="2"/>
        <scheme val="minor"/>
      </rPr>
      <t>0</t>
    </r>
    <r>
      <rPr>
        <sz val="12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</si>
  <si>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2"/>
        <color theme="1"/>
        <rFont val="Calibri"/>
        <family val="2"/>
        <scheme val="minor"/>
      </rPr>
      <t>1H</t>
    </r>
    <r>
      <rPr>
        <sz val="12"/>
        <color theme="1"/>
        <rFont val="Calibri"/>
        <family val="2"/>
        <scheme val="minor"/>
      </rPr>
      <t xml:space="preserve"> =</t>
    </r>
  </si>
  <si>
    <r>
      <t>T</t>
    </r>
    <r>
      <rPr>
        <vertAlign val="sub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=</t>
    </r>
  </si>
  <si>
    <r>
      <t>Input R, D, F, z</t>
    </r>
    <r>
      <rPr>
        <vertAlign val="subscript"/>
        <sz val="12"/>
        <color theme="1"/>
        <rFont val="Calibri"/>
        <family val="2"/>
        <scheme val="minor"/>
      </rPr>
      <t>B</t>
    </r>
    <r>
      <rPr>
        <sz val="12"/>
        <color theme="1"/>
        <rFont val="Calibri"/>
        <family val="2"/>
        <scheme val="minor"/>
      </rPr>
      <t>, and z</t>
    </r>
    <r>
      <rPr>
        <vertAlign val="subscript"/>
        <sz val="12"/>
        <color theme="1"/>
        <rFont val="Calibri"/>
        <family val="2"/>
        <scheme val="minor"/>
      </rPr>
      <t>H</t>
    </r>
  </si>
  <si>
    <r>
      <t>L</t>
    </r>
    <r>
      <rPr>
        <vertAlign val="sub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=</t>
    </r>
  </si>
  <si>
    <r>
      <t>V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</si>
  <si>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2"/>
        <color theme="1"/>
        <rFont val="Calibri"/>
        <family val="2"/>
        <scheme val="minor"/>
      </rPr>
      <t>2B</t>
    </r>
    <r>
      <rPr>
        <sz val="12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</si>
  <si>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2"/>
        <color theme="1"/>
        <rFont val="Calibri"/>
        <family val="2"/>
        <scheme val="minor"/>
      </rPr>
      <t>2H</t>
    </r>
    <r>
      <rPr>
        <sz val="12"/>
        <color theme="1"/>
        <rFont val="Calibri"/>
        <family val="2"/>
        <scheme val="minor"/>
      </rPr>
      <t xml:space="preserve"> =</t>
    </r>
  </si>
  <si>
    <r>
      <t>z</t>
    </r>
    <r>
      <rPr>
        <vertAlign val="subscript"/>
        <sz val="12"/>
        <color theme="1"/>
        <rFont val="Calibri"/>
        <family val="2"/>
        <scheme val="minor"/>
      </rPr>
      <t>B</t>
    </r>
    <r>
      <rPr>
        <sz val="12"/>
        <color theme="1"/>
        <rFont val="Calibri"/>
        <family val="2"/>
        <scheme val="minor"/>
      </rPr>
      <t xml:space="preserve"> =</t>
    </r>
  </si>
  <si>
    <r>
      <t>T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=</t>
    </r>
  </si>
  <si>
    <r>
      <t>z</t>
    </r>
    <r>
      <rPr>
        <vertAlign val="subscript"/>
        <sz val="12"/>
        <color theme="1"/>
        <rFont val="Calibri"/>
        <family val="2"/>
        <scheme val="minor"/>
      </rPr>
      <t>H</t>
    </r>
    <r>
      <rPr>
        <sz val="12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</si>
  <si>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2"/>
        <color theme="1"/>
        <rFont val="Calibri"/>
        <family val="2"/>
        <scheme val="minor"/>
      </rPr>
      <t>B</t>
    </r>
  </si>
  <si>
    <r>
      <t>x</t>
    </r>
    <r>
      <rPr>
        <vertAlign val="subscript"/>
        <sz val="12"/>
        <color theme="1"/>
        <rFont val="Calibri"/>
        <family val="2"/>
        <scheme val="minor"/>
      </rPr>
      <t>H</t>
    </r>
  </si>
  <si>
    <r>
      <t>x</t>
    </r>
    <r>
      <rPr>
        <vertAlign val="subscript"/>
        <sz val="12"/>
        <color theme="1"/>
        <rFont val="Calibri"/>
        <family val="2"/>
        <scheme val="minor"/>
      </rPr>
      <t>O</t>
    </r>
  </si>
  <si>
    <r>
      <t>y</t>
    </r>
    <r>
      <rPr>
        <vertAlign val="subscript"/>
        <sz val="12"/>
        <color theme="1"/>
        <rFont val="Calibri"/>
        <family val="2"/>
        <scheme val="minor"/>
      </rPr>
      <t>B</t>
    </r>
  </si>
  <si>
    <r>
      <t>y</t>
    </r>
    <r>
      <rPr>
        <vertAlign val="subscript"/>
        <sz val="12"/>
        <color theme="1"/>
        <rFont val="Calibri"/>
        <family val="2"/>
        <scheme val="minor"/>
      </rPr>
      <t>H</t>
    </r>
  </si>
  <si>
    <r>
      <t>y</t>
    </r>
    <r>
      <rPr>
        <vertAlign val="subscript"/>
        <sz val="12"/>
        <color theme="1"/>
        <rFont val="Calibri"/>
        <family val="2"/>
        <scheme val="minor"/>
      </rPr>
      <t>O</t>
    </r>
  </si>
  <si>
    <r>
      <t>L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=</t>
    </r>
  </si>
  <si>
    <r>
      <t>V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</si>
  <si>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2"/>
        <color theme="1"/>
        <rFont val="Calibri"/>
        <family val="2"/>
        <scheme val="minor"/>
      </rPr>
      <t>2B</t>
    </r>
    <r>
      <rPr>
        <sz val="12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</si>
  <si>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2"/>
        <color theme="1"/>
        <rFont val="Calibri"/>
        <family val="2"/>
        <scheme val="minor"/>
      </rPr>
      <t>3B</t>
    </r>
    <r>
      <rPr>
        <sz val="12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</si>
  <si>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2"/>
        <color theme="1"/>
        <rFont val="Calibri"/>
        <family val="2"/>
        <scheme val="minor"/>
      </rPr>
      <t>2H</t>
    </r>
    <r>
      <rPr>
        <sz val="12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</si>
  <si>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2"/>
        <color theme="1"/>
        <rFont val="Calibri"/>
        <family val="2"/>
        <scheme val="minor"/>
      </rPr>
      <t>3H</t>
    </r>
    <r>
      <rPr>
        <sz val="12"/>
        <color theme="1"/>
        <rFont val="Calibri"/>
        <family val="2"/>
        <scheme val="minor"/>
      </rPr>
      <t xml:space="preserve"> =</t>
    </r>
  </si>
  <si>
    <r>
      <t>T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=</t>
    </r>
  </si>
  <si>
    <r>
      <t>L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=</t>
    </r>
  </si>
  <si>
    <r>
      <t>V</t>
    </r>
    <r>
      <rPr>
        <vertAlign val="subscript"/>
        <sz val="12"/>
        <color theme="1"/>
        <rFont val="Calibri"/>
        <family val="2"/>
        <scheme val="minor"/>
      </rPr>
      <t>R</t>
    </r>
    <r>
      <rPr>
        <sz val="12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</si>
  <si>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2"/>
        <color theme="1"/>
        <rFont val="Calibri"/>
        <family val="2"/>
        <scheme val="minor"/>
      </rPr>
      <t>3B</t>
    </r>
    <r>
      <rPr>
        <sz val="12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</si>
  <si>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2"/>
        <color theme="1"/>
        <rFont val="Calibri"/>
        <family val="2"/>
        <scheme val="minor"/>
      </rPr>
      <t>RB</t>
    </r>
    <r>
      <rPr>
        <sz val="12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</si>
  <si>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2"/>
        <color theme="1"/>
        <rFont val="Calibri"/>
        <family val="2"/>
        <scheme val="minor"/>
      </rPr>
      <t>3H</t>
    </r>
    <r>
      <rPr>
        <sz val="12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</si>
  <si>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2"/>
        <color theme="1"/>
        <rFont val="Calibri"/>
        <family val="2"/>
        <scheme val="minor"/>
      </rPr>
      <t>RH</t>
    </r>
    <r>
      <rPr>
        <sz val="12"/>
        <color theme="1"/>
        <rFont val="Calibri"/>
        <family val="2"/>
        <scheme val="minor"/>
      </rPr>
      <t xml:space="preserve"> =</t>
    </r>
  </si>
  <si>
    <r>
      <t>T</t>
    </r>
    <r>
      <rPr>
        <vertAlign val="subscript"/>
        <sz val="12"/>
        <color theme="1"/>
        <rFont val="Calibri"/>
        <family val="2"/>
        <scheme val="minor"/>
      </rPr>
      <t>B</t>
    </r>
    <r>
      <rPr>
        <sz val="12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</si>
  <si>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2"/>
        <color theme="1"/>
        <rFont val="Calibri"/>
        <family val="2"/>
        <scheme val="minor"/>
      </rPr>
      <t>BB</t>
    </r>
    <r>
      <rPr>
        <sz val="12"/>
        <color theme="1"/>
        <rFont val="Calibri"/>
        <family val="2"/>
        <scheme val="minor"/>
      </rPr>
      <t xml:space="preserve"> =</t>
    </r>
  </si>
  <si>
    <r>
      <rPr>
        <sz val="12"/>
        <color theme="1"/>
        <rFont val="Symbol"/>
        <family val="1"/>
        <charset val="2"/>
      </rPr>
      <t>D</t>
    </r>
    <r>
      <rPr>
        <sz val="12"/>
        <color theme="1"/>
        <rFont val="Calibri"/>
        <family val="2"/>
        <scheme val="minor"/>
      </rPr>
      <t>B =</t>
    </r>
  </si>
  <si>
    <r>
      <t>x</t>
    </r>
    <r>
      <rPr>
        <vertAlign val="subscript"/>
        <sz val="12"/>
        <color theme="1"/>
        <rFont val="Calibri"/>
        <family val="2"/>
        <scheme val="minor"/>
      </rPr>
      <t>BH</t>
    </r>
    <r>
      <rPr>
        <sz val="12"/>
        <color theme="1"/>
        <rFont val="Calibri"/>
        <family val="2"/>
        <scheme val="minor"/>
      </rPr>
      <t xml:space="preserve"> =</t>
    </r>
  </si>
  <si>
    <r>
      <rPr>
        <sz val="12"/>
        <color theme="1"/>
        <rFont val="Symbol"/>
        <family val="1"/>
        <charset val="2"/>
      </rPr>
      <t>D</t>
    </r>
    <r>
      <rPr>
        <sz val="12"/>
        <color theme="1"/>
        <rFont val="Calibri"/>
        <family val="2"/>
        <scheme val="minor"/>
      </rPr>
      <t>H =</t>
    </r>
  </si>
  <si>
    <t>Tot MB</t>
  </si>
  <si>
    <t>B Eq</t>
  </si>
  <si>
    <t>H Eq</t>
  </si>
  <si>
    <t>O Eq</t>
  </si>
  <si>
    <r>
      <t>This spreadsheet uses the "brute force" method. All L, x</t>
    </r>
    <r>
      <rPr>
        <vertAlign val="subscript"/>
        <sz val="16"/>
        <rFont val="Calibri"/>
        <family val="2"/>
        <scheme val="minor"/>
      </rPr>
      <t>B</t>
    </r>
    <r>
      <rPr>
        <sz val="16"/>
        <rFont val="Calibri"/>
        <family val="2"/>
        <scheme val="minor"/>
      </rPr>
      <t>, x</t>
    </r>
    <r>
      <rPr>
        <vertAlign val="subscript"/>
        <sz val="16"/>
        <rFont val="Calibri"/>
        <family val="2"/>
        <scheme val="minor"/>
      </rPr>
      <t>C</t>
    </r>
    <r>
      <rPr>
        <sz val="16"/>
        <rFont val="Calibri"/>
        <family val="2"/>
        <scheme val="minor"/>
      </rPr>
      <t>, V, y</t>
    </r>
    <r>
      <rPr>
        <vertAlign val="subscript"/>
        <sz val="16"/>
        <rFont val="Calibri"/>
        <family val="2"/>
        <scheme val="minor"/>
      </rPr>
      <t>B</t>
    </r>
    <r>
      <rPr>
        <sz val="16"/>
        <rFont val="Calibri"/>
        <family val="2"/>
        <scheme val="minor"/>
      </rPr>
      <t>, y</t>
    </r>
    <r>
      <rPr>
        <vertAlign val="subscript"/>
        <sz val="16"/>
        <rFont val="Calibri"/>
        <family val="2"/>
        <scheme val="minor"/>
      </rPr>
      <t>C</t>
    </r>
    <r>
      <rPr>
        <sz val="16"/>
        <rFont val="Calibri"/>
        <family val="2"/>
        <scheme val="minor"/>
      </rPr>
      <t xml:space="preserve">, and T (32 total variables) are found by iteration. </t>
    </r>
  </si>
  <si>
    <r>
      <t>This spreadsheet uses the Lewis method. Only the T, x</t>
    </r>
    <r>
      <rPr>
        <vertAlign val="subscript"/>
        <sz val="16"/>
        <rFont val="Calibri"/>
        <family val="2"/>
        <scheme val="minor"/>
      </rPr>
      <t>DB</t>
    </r>
    <r>
      <rPr>
        <sz val="16"/>
        <rFont val="Calibri"/>
        <family val="2"/>
        <scheme val="minor"/>
      </rPr>
      <t>, and x</t>
    </r>
    <r>
      <rPr>
        <vertAlign val="subscript"/>
        <sz val="16"/>
        <rFont val="Calibri"/>
        <family val="2"/>
        <scheme val="minor"/>
      </rPr>
      <t>DC</t>
    </r>
    <r>
      <rPr>
        <sz val="16"/>
        <rFont val="Calibri"/>
        <family val="2"/>
        <scheme val="minor"/>
      </rPr>
      <t xml:space="preserve"> (7 total variables) are found by iteration.</t>
    </r>
  </si>
  <si>
    <r>
      <t xml:space="preserve">The objective functions are the BP for TC, DP for trays and PR, and both </t>
    </r>
    <r>
      <rPr>
        <sz val="16"/>
        <rFont val="Symbol"/>
        <family val="1"/>
        <charset val="2"/>
      </rPr>
      <t>D</t>
    </r>
    <r>
      <rPr>
        <sz val="16"/>
        <rFont val="Calibri"/>
        <family val="2"/>
        <scheme val="minor"/>
      </rPr>
      <t>. All the rest are built in.</t>
    </r>
  </si>
  <si>
    <t>EMO</t>
  </si>
  <si>
    <r>
      <t>The objective functions are all Total MB, B MB, H MB, B Eq, H Eq, O Eq, BP for TC, R for L</t>
    </r>
    <r>
      <rPr>
        <vertAlign val="subscript"/>
        <sz val="16"/>
        <rFont val="Calibri"/>
        <family val="2"/>
        <scheme val="minor"/>
      </rPr>
      <t>TC</t>
    </r>
    <r>
      <rPr>
        <sz val="16"/>
        <rFont val="Calibri"/>
        <family val="2"/>
        <scheme val="minor"/>
      </rPr>
      <t xml:space="preserve">, EMO for 3 trays (32 total equations). </t>
    </r>
  </si>
  <si>
    <r>
      <t>This spreadsheet uses the "brute force" method. All L, x</t>
    </r>
    <r>
      <rPr>
        <vertAlign val="subscript"/>
        <sz val="12"/>
        <rFont val="Calibri"/>
        <family val="2"/>
        <scheme val="minor"/>
      </rPr>
      <t>B</t>
    </r>
    <r>
      <rPr>
        <sz val="12"/>
        <rFont val="Calibri"/>
        <family val="2"/>
        <scheme val="minor"/>
      </rPr>
      <t>, x</t>
    </r>
    <r>
      <rPr>
        <vertAlign val="subscript"/>
        <sz val="12"/>
        <rFont val="Calibri"/>
        <family val="2"/>
        <scheme val="minor"/>
      </rPr>
      <t>C</t>
    </r>
    <r>
      <rPr>
        <sz val="12"/>
        <rFont val="Calibri"/>
        <family val="2"/>
        <scheme val="minor"/>
      </rPr>
      <t>, V, y</t>
    </r>
    <r>
      <rPr>
        <vertAlign val="subscript"/>
        <sz val="12"/>
        <rFont val="Calibri"/>
        <family val="2"/>
        <scheme val="minor"/>
      </rPr>
      <t>B</t>
    </r>
    <r>
      <rPr>
        <sz val="12"/>
        <rFont val="Calibri"/>
        <family val="2"/>
        <scheme val="minor"/>
      </rPr>
      <t>, y</t>
    </r>
    <r>
      <rPr>
        <vertAlign val="subscript"/>
        <sz val="12"/>
        <rFont val="Calibri"/>
        <family val="2"/>
        <scheme val="minor"/>
      </rPr>
      <t>C</t>
    </r>
    <r>
      <rPr>
        <sz val="12"/>
        <rFont val="Calibri"/>
        <family val="2"/>
        <scheme val="minor"/>
      </rPr>
      <t xml:space="preserve">, and T (32 total variables) are found by iteration. </t>
    </r>
  </si>
  <si>
    <r>
      <t>The objective functions are all Total MB, B MB, H MB, B Eq, H Eq, O Eq, BP for TC, R for L</t>
    </r>
    <r>
      <rPr>
        <vertAlign val="subscript"/>
        <sz val="12"/>
        <rFont val="Calibri"/>
        <family val="2"/>
        <scheme val="minor"/>
      </rPr>
      <t>TC</t>
    </r>
    <r>
      <rPr>
        <sz val="12"/>
        <rFont val="Calibri"/>
        <family val="2"/>
        <scheme val="minor"/>
      </rPr>
      <t xml:space="preserve">, EMO for 3 trays (32 total equations). </t>
    </r>
  </si>
  <si>
    <t>Emphasis is on a visual presentation. In my experience, this is more prone to error.</t>
  </si>
  <si>
    <t>What's This?</t>
  </si>
  <si>
    <r>
      <t>BP for TC: 1-K</t>
    </r>
    <r>
      <rPr>
        <vertAlign val="subscript"/>
        <sz val="12"/>
        <color theme="1"/>
        <rFont val="Calibri"/>
        <family val="2"/>
        <scheme val="minor"/>
      </rPr>
      <t>B</t>
    </r>
    <r>
      <rPr>
        <sz val="12"/>
        <color theme="1"/>
        <rFont val="Calibri"/>
        <family val="2"/>
        <scheme val="minor"/>
      </rPr>
      <t xml:space="preserve"> x</t>
    </r>
    <r>
      <rPr>
        <vertAlign val="subscript"/>
        <sz val="12"/>
        <color theme="1"/>
        <rFont val="Calibri"/>
        <family val="2"/>
        <scheme val="minor"/>
      </rPr>
      <t>1B</t>
    </r>
    <r>
      <rPr>
        <sz val="12"/>
        <color theme="1"/>
        <rFont val="Calibri"/>
        <family val="2"/>
        <scheme val="minor"/>
      </rPr>
      <t xml:space="preserve"> - K</t>
    </r>
    <r>
      <rPr>
        <vertAlign val="subscript"/>
        <sz val="12"/>
        <color theme="1"/>
        <rFont val="Calibri"/>
        <family val="2"/>
        <scheme val="minor"/>
      </rPr>
      <t>H</t>
    </r>
    <r>
      <rPr>
        <sz val="12"/>
        <color theme="1"/>
        <rFont val="Calibri"/>
        <family val="2"/>
        <scheme val="minor"/>
      </rPr>
      <t xml:space="preserve"> x</t>
    </r>
    <r>
      <rPr>
        <vertAlign val="subscript"/>
        <sz val="12"/>
        <color theme="1"/>
        <rFont val="Calibri"/>
        <family val="2"/>
        <scheme val="minor"/>
      </rPr>
      <t xml:space="preserve">1H </t>
    </r>
    <r>
      <rPr>
        <sz val="12"/>
        <color theme="1"/>
        <rFont val="Calibri"/>
        <family val="2"/>
        <scheme val="minor"/>
      </rPr>
      <t>- K</t>
    </r>
    <r>
      <rPr>
        <vertAlign val="sub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 xml:space="preserve"> (1-x</t>
    </r>
    <r>
      <rPr>
        <vertAlign val="subscript"/>
        <sz val="12"/>
        <color theme="1"/>
        <rFont val="Calibri"/>
        <family val="2"/>
        <scheme val="minor"/>
      </rPr>
      <t>1B</t>
    </r>
    <r>
      <rPr>
        <sz val="12"/>
        <color theme="1"/>
        <rFont val="Calibri"/>
        <family val="2"/>
        <scheme val="minor"/>
      </rPr>
      <t>-x</t>
    </r>
    <r>
      <rPr>
        <vertAlign val="subscript"/>
        <sz val="12"/>
        <color theme="1"/>
        <rFont val="Calibri"/>
        <family val="2"/>
        <scheme val="minor"/>
      </rPr>
      <t>1H</t>
    </r>
    <r>
      <rPr>
        <sz val="12"/>
        <color theme="1"/>
        <rFont val="Calibri"/>
        <family val="2"/>
        <scheme val="minor"/>
      </rPr>
      <t>)</t>
    </r>
  </si>
  <si>
    <r>
      <t>R for Tray 1: L</t>
    </r>
    <r>
      <rPr>
        <vertAlign val="subscript"/>
        <sz val="12"/>
        <color theme="1"/>
        <rFont val="Calibri"/>
        <family val="2"/>
        <scheme val="minor"/>
      </rPr>
      <t>0</t>
    </r>
    <r>
      <rPr>
        <sz val="12"/>
        <color theme="1"/>
        <rFont val="Calibri"/>
        <family val="2"/>
        <scheme val="minor"/>
      </rPr>
      <t xml:space="preserve"> - R D</t>
    </r>
  </si>
  <si>
    <r>
      <t>EMO for Tray 2: V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- V</t>
    </r>
    <r>
      <rPr>
        <vertAlign val="sub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</t>
    </r>
  </si>
  <si>
    <r>
      <t>Total MB for Tray 2: L</t>
    </r>
    <r>
      <rPr>
        <vertAlign val="sub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+ V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+ F - L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- V</t>
    </r>
    <r>
      <rPr>
        <vertAlign val="subscript"/>
        <sz val="12"/>
        <color theme="1"/>
        <rFont val="Calibri"/>
        <family val="2"/>
        <scheme val="minor"/>
      </rPr>
      <t>2</t>
    </r>
  </si>
  <si>
    <r>
      <t>B MB for Tray 2:  L</t>
    </r>
    <r>
      <rPr>
        <vertAlign val="sub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x</t>
    </r>
    <r>
      <rPr>
        <vertAlign val="subscript"/>
        <sz val="12"/>
        <color theme="1"/>
        <rFont val="Calibri"/>
        <family val="2"/>
        <scheme val="minor"/>
      </rPr>
      <t>1B</t>
    </r>
    <r>
      <rPr>
        <sz val="12"/>
        <color theme="1"/>
        <rFont val="Calibri"/>
        <family val="2"/>
        <scheme val="minor"/>
      </rPr>
      <t xml:space="preserve"> + V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y</t>
    </r>
    <r>
      <rPr>
        <vertAlign val="subscript"/>
        <sz val="12"/>
        <color theme="1"/>
        <rFont val="Calibri"/>
        <family val="2"/>
        <scheme val="minor"/>
      </rPr>
      <t>3B</t>
    </r>
    <r>
      <rPr>
        <sz val="12"/>
        <color theme="1"/>
        <rFont val="Calibri"/>
        <family val="2"/>
        <scheme val="minor"/>
      </rPr>
      <t xml:space="preserve"> + Fz</t>
    </r>
    <r>
      <rPr>
        <vertAlign val="subscript"/>
        <sz val="12"/>
        <color theme="1"/>
        <rFont val="Calibri"/>
        <family val="2"/>
        <scheme val="minor"/>
      </rPr>
      <t>B</t>
    </r>
    <r>
      <rPr>
        <sz val="12"/>
        <color theme="1"/>
        <rFont val="Calibri"/>
        <family val="2"/>
        <scheme val="minor"/>
      </rPr>
      <t xml:space="preserve"> - L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x</t>
    </r>
    <r>
      <rPr>
        <vertAlign val="subscript"/>
        <sz val="12"/>
        <color theme="1"/>
        <rFont val="Calibri"/>
        <family val="2"/>
        <scheme val="minor"/>
      </rPr>
      <t>2B</t>
    </r>
    <r>
      <rPr>
        <sz val="12"/>
        <color theme="1"/>
        <rFont val="Calibri"/>
        <family val="2"/>
        <scheme val="minor"/>
      </rPr>
      <t xml:space="preserve"> - V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y</t>
    </r>
    <r>
      <rPr>
        <vertAlign val="subscript"/>
        <sz val="12"/>
        <color theme="1"/>
        <rFont val="Calibri"/>
        <family val="2"/>
        <scheme val="minor"/>
      </rPr>
      <t>2B</t>
    </r>
  </si>
  <si>
    <r>
      <t>B EQ for Tray2: y</t>
    </r>
    <r>
      <rPr>
        <vertAlign val="subscript"/>
        <sz val="12"/>
        <color theme="1"/>
        <rFont val="Calibri"/>
        <family val="2"/>
        <scheme val="minor"/>
      </rPr>
      <t>B2</t>
    </r>
    <r>
      <rPr>
        <sz val="12"/>
        <color theme="1"/>
        <rFont val="Calibri"/>
        <family val="2"/>
        <scheme val="minor"/>
      </rPr>
      <t xml:space="preserve"> - K</t>
    </r>
    <r>
      <rPr>
        <vertAlign val="subscript"/>
        <sz val="12"/>
        <color theme="1"/>
        <rFont val="Calibri"/>
        <family val="2"/>
        <scheme val="minor"/>
      </rPr>
      <t>B2</t>
    </r>
    <r>
      <rPr>
        <sz val="12"/>
        <color theme="1"/>
        <rFont val="Calibri"/>
        <family val="2"/>
        <scheme val="minor"/>
      </rPr>
      <t>x</t>
    </r>
    <r>
      <rPr>
        <vertAlign val="subscript"/>
        <sz val="12"/>
        <color theme="1"/>
        <rFont val="Calibri"/>
        <family val="2"/>
        <scheme val="minor"/>
      </rPr>
      <t>B2</t>
    </r>
    <r>
      <rPr>
        <sz val="12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</si>
</sst>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"/>
    <numFmt numFmtId="166" formatCode="0.000000"/>
    <numFmt numFmtId="167" formatCode="0.00000"/>
    <numFmt numFmtId="168" formatCode="0.0000"/>
  </numFmts>
  <fonts count="19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0"/>
      <name val="Verdana"/>
      <family val="2"/>
    </font>
    <font>
      <b/>
      <sz val="20"/>
      <name val="Calibri"/>
      <family val="2"/>
      <scheme val="minor"/>
    </font>
    <font>
      <sz val="14"/>
      <name val="Verdana"/>
      <family val="2"/>
    </font>
    <font>
      <sz val="16"/>
      <name val="Calibri"/>
      <family val="2"/>
      <scheme val="minor"/>
    </font>
    <font>
      <vertAlign val="superscript"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16"/>
      <name val="Calibri"/>
      <family val="2"/>
      <scheme val="minor"/>
    </font>
    <font>
      <sz val="16"/>
      <name val="Verdana"/>
      <family val="2"/>
    </font>
    <font>
      <sz val="16"/>
      <name val="Symbol"/>
      <family val="1"/>
      <charset val="2"/>
    </font>
    <font>
      <sz val="16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name val="Calibri"/>
      <family val="2"/>
      <scheme val="minor"/>
    </font>
    <font>
      <vertAlign val="subscript"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rgb="FFFF0000"/>
      </left>
      <right/>
      <top/>
      <bottom/>
      <diagonal/>
    </border>
    <border>
      <left/>
      <right/>
      <top style="thick">
        <color rgb="FF00B0F0"/>
      </top>
      <bottom/>
      <diagonal/>
    </border>
    <border>
      <left style="thick">
        <color rgb="FF00B0F0"/>
      </left>
      <right style="thick">
        <color rgb="FFFF0000"/>
      </right>
      <top style="thick">
        <color indexed="64"/>
      </top>
      <bottom/>
      <diagonal/>
    </border>
    <border>
      <left style="thick">
        <color rgb="FF00B0F0"/>
      </left>
      <right style="thick">
        <color rgb="FFFF0000"/>
      </right>
      <top/>
      <bottom style="thick">
        <color indexed="64"/>
      </bottom>
      <diagonal/>
    </border>
    <border>
      <left style="thick">
        <color rgb="FF00B0F0"/>
      </left>
      <right/>
      <top style="thick">
        <color indexed="64"/>
      </top>
      <bottom/>
      <diagonal/>
    </border>
    <border>
      <left style="thick">
        <color rgb="FF00B0F0"/>
      </left>
      <right/>
      <top/>
      <bottom/>
      <diagonal/>
    </border>
    <border>
      <left/>
      <right style="thick">
        <color indexed="64"/>
      </right>
      <top/>
      <bottom style="thick">
        <color rgb="FF00B0F0"/>
      </bottom>
      <diagonal/>
    </border>
    <border>
      <left style="thick">
        <color rgb="FF00B0F0"/>
      </left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indexed="64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ck">
        <color theme="5" tint="-0.499984740745262"/>
      </left>
      <right/>
      <top style="thick">
        <color theme="5" tint="-0.499984740745262"/>
      </top>
      <bottom/>
      <diagonal/>
    </border>
    <border>
      <left/>
      <right style="thick">
        <color theme="5" tint="-0.499984740745262"/>
      </right>
      <top style="thick">
        <color theme="5" tint="-0.499984740745262"/>
      </top>
      <bottom/>
      <diagonal/>
    </border>
    <border>
      <left style="thick">
        <color theme="5" tint="-0.499984740745262"/>
      </left>
      <right/>
      <top/>
      <bottom/>
      <diagonal/>
    </border>
    <border>
      <left/>
      <right style="thick">
        <color theme="5" tint="-0.499984740745262"/>
      </right>
      <top/>
      <bottom/>
      <diagonal/>
    </border>
    <border>
      <left style="thick">
        <color theme="5" tint="-0.499984740745262"/>
      </left>
      <right/>
      <top/>
      <bottom style="thick">
        <color theme="5" tint="-0.499984740745262"/>
      </bottom>
      <diagonal/>
    </border>
    <border>
      <left/>
      <right style="thick">
        <color theme="5" tint="-0.499984740745262"/>
      </right>
      <top/>
      <bottom style="thick">
        <color theme="5" tint="-0.499984740745262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 style="thick">
        <color theme="9" tint="-0.499984740745262"/>
      </left>
      <right/>
      <top style="thick">
        <color theme="9" tint="-0.499984740745262"/>
      </top>
      <bottom style="thick">
        <color theme="9" tint="-0.499984740745262"/>
      </bottom>
      <diagonal/>
    </border>
    <border>
      <left/>
      <right/>
      <top style="thick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/>
      <right/>
      <top/>
      <bottom style="thick">
        <color theme="5" tint="-0.499984740745262"/>
      </bottom>
      <diagonal/>
    </border>
    <border>
      <left/>
      <right/>
      <top style="thick">
        <color theme="5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ck">
        <color theme="8" tint="-0.499984740745262"/>
      </top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8" tint="-0.499984740745262"/>
      </left>
      <right style="thick">
        <color theme="8" tint="-0.499984740745262"/>
      </right>
      <top/>
      <bottom/>
      <diagonal/>
    </border>
    <border>
      <left style="thick">
        <color theme="8" tint="-0.499984740745262"/>
      </left>
      <right style="thick">
        <color theme="8" tint="-0.499984740745262"/>
      </right>
      <top/>
      <bottom style="thick">
        <color theme="8" tint="-0.499984740745262"/>
      </bottom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 style="thick">
        <color theme="4" tint="-0.499984740745262"/>
      </bottom>
      <diagonal/>
    </border>
    <border>
      <left/>
      <right/>
      <top style="thick">
        <color theme="9" tint="-0.24994659260841701"/>
      </top>
      <bottom style="thick">
        <color theme="4" tint="-0.499984740745262"/>
      </bottom>
      <diagonal/>
    </border>
    <border>
      <left/>
      <right style="thick">
        <color theme="9" tint="-0.24994659260841701"/>
      </right>
      <top style="thick">
        <color theme="9" tint="-0.24994659260841701"/>
      </top>
      <bottom style="thick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 style="thick">
        <color theme="4" tint="-0.499984740745262"/>
      </right>
      <top/>
      <bottom/>
      <diagonal/>
    </border>
    <border>
      <left style="thick">
        <color theme="4" tint="-0.499984740745262"/>
      </left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/>
      <top style="thick">
        <color theme="9" tint="-0.499984740745262"/>
      </top>
      <bottom/>
      <diagonal/>
    </border>
    <border>
      <left style="thick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</borders>
  <cellStyleXfs count="2">
    <xf numFmtId="0" fontId="0" fillId="0" borderId="0"/>
    <xf numFmtId="0" fontId="3" fillId="0" borderId="0"/>
  </cellStyleXfs>
  <cellXfs count="34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/>
    <xf numFmtId="0" fontId="0" fillId="0" borderId="11" xfId="0" applyBorder="1"/>
    <xf numFmtId="0" fontId="0" fillId="0" borderId="16" xfId="0" applyBorder="1"/>
    <xf numFmtId="0" fontId="0" fillId="0" borderId="12" xfId="0" applyBorder="1"/>
    <xf numFmtId="0" fontId="0" fillId="0" borderId="18" xfId="0" applyBorder="1"/>
    <xf numFmtId="0" fontId="0" fillId="2" borderId="0" xfId="0" applyFill="1" applyBorder="1"/>
    <xf numFmtId="0" fontId="0" fillId="2" borderId="4" xfId="0" applyFill="1" applyBorder="1"/>
    <xf numFmtId="0" fontId="0" fillId="0" borderId="0" xfId="0" applyBorder="1" applyAlignment="1">
      <alignment vertical="center"/>
    </xf>
    <xf numFmtId="0" fontId="0" fillId="3" borderId="2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168" fontId="0" fillId="3" borderId="0" xfId="0" applyNumberFormat="1" applyFill="1" applyBorder="1" applyAlignment="1">
      <alignment horizontal="center"/>
    </xf>
    <xf numFmtId="168" fontId="0" fillId="3" borderId="23" xfId="0" applyNumberForma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168" fontId="0" fillId="3" borderId="25" xfId="0" applyNumberFormat="1" applyFill="1" applyBorder="1" applyAlignment="1">
      <alignment horizontal="center"/>
    </xf>
    <xf numFmtId="168" fontId="0" fillId="3" borderId="26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166" fontId="0" fillId="0" borderId="0" xfId="0" applyNumberFormat="1" applyFill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164" fontId="0" fillId="0" borderId="0" xfId="0" applyNumberFormat="1" applyFill="1" applyAlignment="1">
      <alignment horizontal="left"/>
    </xf>
    <xf numFmtId="0" fontId="0" fillId="4" borderId="29" xfId="0" applyFill="1" applyBorder="1" applyAlignment="1">
      <alignment horizontal="right"/>
    </xf>
    <xf numFmtId="0" fontId="0" fillId="4" borderId="33" xfId="0" applyFill="1" applyBorder="1" applyAlignment="1">
      <alignment horizontal="right"/>
    </xf>
    <xf numFmtId="168" fontId="0" fillId="4" borderId="34" xfId="0" applyNumberFormat="1" applyFill="1" applyBorder="1" applyAlignment="1">
      <alignment horizontal="left"/>
    </xf>
    <xf numFmtId="0" fontId="0" fillId="5" borderId="35" xfId="0" applyFill="1" applyBorder="1" applyAlignment="1">
      <alignment horizontal="right"/>
    </xf>
    <xf numFmtId="0" fontId="0" fillId="5" borderId="37" xfId="0" applyFill="1" applyBorder="1" applyAlignment="1">
      <alignment horizontal="right"/>
    </xf>
    <xf numFmtId="168" fontId="0" fillId="5" borderId="38" xfId="0" applyNumberFormat="1" applyFill="1" applyBorder="1" applyAlignment="1">
      <alignment horizontal="left"/>
    </xf>
    <xf numFmtId="0" fontId="0" fillId="6" borderId="39" xfId="0" applyFill="1" applyBorder="1" applyAlignment="1">
      <alignment horizontal="right"/>
    </xf>
    <xf numFmtId="165" fontId="0" fillId="6" borderId="40" xfId="0" applyNumberFormat="1" applyFill="1" applyBorder="1" applyAlignment="1">
      <alignment horizontal="left"/>
    </xf>
    <xf numFmtId="0" fontId="0" fillId="6" borderId="41" xfId="0" applyFill="1" applyBorder="1" applyAlignment="1">
      <alignment horizontal="right"/>
    </xf>
    <xf numFmtId="165" fontId="0" fillId="6" borderId="42" xfId="0" applyNumberFormat="1" applyFill="1" applyBorder="1" applyAlignment="1">
      <alignment horizontal="left"/>
    </xf>
    <xf numFmtId="0" fontId="0" fillId="6" borderId="43" xfId="0" applyFill="1" applyBorder="1" applyAlignment="1">
      <alignment horizontal="right"/>
    </xf>
    <xf numFmtId="168" fontId="0" fillId="6" borderId="44" xfId="0" applyNumberFormat="1" applyFill="1" applyBorder="1" applyAlignment="1">
      <alignment horizontal="left"/>
    </xf>
    <xf numFmtId="0" fontId="0" fillId="6" borderId="45" xfId="0" applyFill="1" applyBorder="1" applyAlignment="1">
      <alignment horizontal="right"/>
    </xf>
    <xf numFmtId="168" fontId="0" fillId="6" borderId="46" xfId="0" applyNumberFormat="1" applyFill="1" applyBorder="1" applyAlignment="1">
      <alignment horizontal="left"/>
    </xf>
    <xf numFmtId="0" fontId="0" fillId="6" borderId="45" xfId="0" applyFill="1" applyBorder="1"/>
    <xf numFmtId="0" fontId="0" fillId="6" borderId="47" xfId="0" applyFill="1" applyBorder="1"/>
    <xf numFmtId="0" fontId="0" fillId="6" borderId="46" xfId="0" applyFill="1" applyBorder="1"/>
    <xf numFmtId="0" fontId="0" fillId="5" borderId="48" xfId="0" applyFill="1" applyBorder="1"/>
    <xf numFmtId="0" fontId="0" fillId="4" borderId="27" xfId="0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/>
    <xf numFmtId="0" fontId="0" fillId="5" borderId="48" xfId="0" applyFill="1" applyBorder="1" applyAlignment="1">
      <alignment horizontal="right"/>
    </xf>
    <xf numFmtId="0" fontId="0" fillId="5" borderId="50" xfId="0" applyFill="1" applyBorder="1" applyAlignment="1">
      <alignment horizontal="left"/>
    </xf>
    <xf numFmtId="165" fontId="0" fillId="5" borderId="36" xfId="0" applyNumberFormat="1" applyFill="1" applyBorder="1" applyAlignment="1">
      <alignment horizontal="left"/>
    </xf>
    <xf numFmtId="168" fontId="0" fillId="4" borderId="30" xfId="0" applyNumberFormat="1" applyFill="1" applyBorder="1" applyAlignment="1">
      <alignment horizontal="left"/>
    </xf>
    <xf numFmtId="0" fontId="0" fillId="4" borderId="33" xfId="0" applyFill="1" applyBorder="1"/>
    <xf numFmtId="0" fontId="0" fillId="4" borderId="54" xfId="0" applyFill="1" applyBorder="1"/>
    <xf numFmtId="0" fontId="0" fillId="4" borderId="34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36" xfId="0" applyFill="1" applyBorder="1" applyAlignment="1">
      <alignment horizontal="left"/>
    </xf>
    <xf numFmtId="0" fontId="0" fillId="5" borderId="52" xfId="0" applyFill="1" applyBorder="1" applyAlignment="1">
      <alignment horizontal="right"/>
    </xf>
    <xf numFmtId="168" fontId="0" fillId="5" borderId="53" xfId="0" applyNumberFormat="1" applyFill="1" applyBorder="1" applyAlignment="1">
      <alignment horizontal="left"/>
    </xf>
    <xf numFmtId="166" fontId="0" fillId="4" borderId="30" xfId="0" applyNumberFormat="1" applyFill="1" applyBorder="1" applyAlignment="1">
      <alignment horizontal="left"/>
    </xf>
    <xf numFmtId="166" fontId="0" fillId="4" borderId="34" xfId="0" applyNumberFormat="1" applyFill="1" applyBorder="1" applyAlignment="1">
      <alignment horizontal="left"/>
    </xf>
    <xf numFmtId="0" fontId="0" fillId="4" borderId="51" xfId="0" applyFill="1" applyBorder="1" applyAlignment="1">
      <alignment horizontal="right"/>
    </xf>
    <xf numFmtId="165" fontId="0" fillId="4" borderId="28" xfId="0" applyNumberFormat="1" applyFill="1" applyBorder="1" applyAlignment="1">
      <alignment horizontal="left"/>
    </xf>
    <xf numFmtId="0" fontId="0" fillId="4" borderId="29" xfId="0" applyFill="1" applyBorder="1"/>
    <xf numFmtId="0" fontId="0" fillId="4" borderId="55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8" fontId="0" fillId="4" borderId="0" xfId="0" applyNumberFormat="1" applyFill="1" applyBorder="1" applyAlignment="1">
      <alignment horizontal="center"/>
    </xf>
    <xf numFmtId="168" fontId="0" fillId="4" borderId="32" xfId="0" applyNumberFormat="1" applyFill="1" applyBorder="1" applyAlignment="1">
      <alignment horizontal="center"/>
    </xf>
    <xf numFmtId="0" fontId="0" fillId="4" borderId="0" xfId="0" applyFill="1" applyBorder="1"/>
    <xf numFmtId="0" fontId="0" fillId="4" borderId="33" xfId="0" applyFill="1" applyBorder="1" applyAlignment="1">
      <alignment horizontal="center"/>
    </xf>
    <xf numFmtId="167" fontId="0" fillId="4" borderId="54" xfId="0" applyNumberFormat="1" applyFill="1" applyBorder="1" applyAlignment="1">
      <alignment horizontal="center"/>
    </xf>
    <xf numFmtId="0" fontId="0" fillId="4" borderId="54" xfId="0" applyFill="1" applyBorder="1" applyAlignment="1">
      <alignment horizontal="center"/>
    </xf>
    <xf numFmtId="168" fontId="0" fillId="4" borderId="54" xfId="0" applyNumberFormat="1" applyFill="1" applyBorder="1" applyAlignment="1">
      <alignment horizontal="center"/>
    </xf>
    <xf numFmtId="168" fontId="0" fillId="4" borderId="34" xfId="0" applyNumberFormat="1" applyFill="1" applyBorder="1" applyAlignment="1">
      <alignment horizontal="center"/>
    </xf>
    <xf numFmtId="0" fontId="4" fillId="0" borderId="0" xfId="1" applyFont="1"/>
    <xf numFmtId="0" fontId="5" fillId="0" borderId="0" xfId="1" applyFont="1"/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/>
    <xf numFmtId="0" fontId="3" fillId="0" borderId="0" xfId="1"/>
    <xf numFmtId="0" fontId="6" fillId="0" borderId="0" xfId="1" applyFo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7" borderId="41" xfId="1" applyFont="1" applyFill="1" applyBorder="1" applyAlignment="1">
      <alignment horizontal="right"/>
    </xf>
    <xf numFmtId="165" fontId="6" fillId="7" borderId="42" xfId="1" applyNumberFormat="1" applyFont="1" applyFill="1" applyBorder="1" applyAlignment="1">
      <alignment horizontal="left"/>
    </xf>
    <xf numFmtId="0" fontId="6" fillId="7" borderId="41" xfId="1" applyFont="1" applyFill="1" applyBorder="1"/>
    <xf numFmtId="0" fontId="6" fillId="7" borderId="56" xfId="1" applyFont="1" applyFill="1" applyBorder="1"/>
    <xf numFmtId="0" fontId="6" fillId="7" borderId="42" xfId="1" applyFont="1" applyFill="1" applyBorder="1"/>
    <xf numFmtId="0" fontId="6" fillId="0" borderId="0" xfId="1" applyFont="1" applyFill="1" applyBorder="1"/>
    <xf numFmtId="0" fontId="6" fillId="7" borderId="45" xfId="1" applyFont="1" applyFill="1" applyBorder="1" applyAlignment="1">
      <alignment horizontal="right"/>
    </xf>
    <xf numFmtId="0" fontId="6" fillId="7" borderId="46" xfId="1" applyFont="1" applyFill="1" applyBorder="1" applyAlignment="1">
      <alignment horizontal="left"/>
    </xf>
    <xf numFmtId="0" fontId="8" fillId="5" borderId="48" xfId="1" applyFont="1" applyFill="1" applyBorder="1"/>
    <xf numFmtId="0" fontId="8" fillId="5" borderId="49" xfId="1" applyFont="1" applyFill="1" applyBorder="1"/>
    <xf numFmtId="0" fontId="8" fillId="5" borderId="50" xfId="1" applyFont="1" applyFill="1" applyBorder="1"/>
    <xf numFmtId="0" fontId="8" fillId="0" borderId="0" xfId="1" applyFont="1" applyFill="1" applyBorder="1"/>
    <xf numFmtId="0" fontId="6" fillId="5" borderId="57" xfId="1" applyFont="1" applyFill="1" applyBorder="1" applyAlignment="1">
      <alignment horizontal="center"/>
    </xf>
    <xf numFmtId="0" fontId="6" fillId="5" borderId="58" xfId="1" applyFont="1" applyFill="1" applyBorder="1" applyAlignment="1">
      <alignment horizontal="center"/>
    </xf>
    <xf numFmtId="0" fontId="6" fillId="5" borderId="59" xfId="1" applyFont="1" applyFill="1" applyBorder="1" applyAlignment="1">
      <alignment horizontal="center"/>
    </xf>
    <xf numFmtId="0" fontId="10" fillId="0" borderId="0" xfId="1" applyFont="1" applyAlignment="1">
      <alignment horizontal="right"/>
    </xf>
    <xf numFmtId="164" fontId="10" fillId="0" borderId="0" xfId="1" applyNumberFormat="1" applyFont="1" applyAlignment="1">
      <alignment horizontal="left"/>
    </xf>
    <xf numFmtId="0" fontId="6" fillId="5" borderId="60" xfId="1" applyFont="1" applyFill="1" applyBorder="1" applyAlignment="1">
      <alignment horizontal="center"/>
    </xf>
    <xf numFmtId="0" fontId="6" fillId="5" borderId="0" xfId="1" applyFont="1" applyFill="1" applyBorder="1" applyAlignment="1">
      <alignment horizontal="center"/>
    </xf>
    <xf numFmtId="168" fontId="6" fillId="5" borderId="0" xfId="1" applyNumberFormat="1" applyFont="1" applyFill="1" applyAlignment="1">
      <alignment horizontal="center"/>
    </xf>
    <xf numFmtId="168" fontId="6" fillId="5" borderId="0" xfId="1" applyNumberFormat="1" applyFont="1" applyFill="1" applyBorder="1" applyAlignment="1">
      <alignment horizontal="center"/>
    </xf>
    <xf numFmtId="165" fontId="6" fillId="7" borderId="62" xfId="1" applyNumberFormat="1" applyFont="1" applyFill="1" applyBorder="1" applyAlignment="1">
      <alignment horizontal="center"/>
    </xf>
    <xf numFmtId="164" fontId="6" fillId="5" borderId="0" xfId="1" applyNumberFormat="1" applyFont="1" applyFill="1" applyBorder="1" applyAlignment="1">
      <alignment horizontal="center"/>
    </xf>
    <xf numFmtId="166" fontId="6" fillId="5" borderId="63" xfId="1" applyNumberFormat="1" applyFont="1" applyFill="1" applyBorder="1" applyAlignment="1">
      <alignment horizontal="center"/>
    </xf>
    <xf numFmtId="0" fontId="10" fillId="0" borderId="0" xfId="1" applyFont="1" applyAlignment="1">
      <alignment horizontal="left"/>
    </xf>
    <xf numFmtId="0" fontId="6" fillId="7" borderId="41" xfId="1" applyFont="1" applyFill="1" applyBorder="1" applyAlignment="1">
      <alignment horizontal="center"/>
    </xf>
    <xf numFmtId="0" fontId="6" fillId="7" borderId="56" xfId="1" applyFont="1" applyFill="1" applyBorder="1" applyAlignment="1">
      <alignment horizontal="center"/>
    </xf>
    <xf numFmtId="0" fontId="6" fillId="5" borderId="43" xfId="1" applyFont="1" applyFill="1" applyBorder="1" applyAlignment="1">
      <alignment horizontal="center"/>
    </xf>
    <xf numFmtId="165" fontId="6" fillId="7" borderId="64" xfId="1" applyNumberFormat="1" applyFont="1" applyFill="1" applyBorder="1" applyAlignment="1">
      <alignment horizontal="center"/>
    </xf>
    <xf numFmtId="1" fontId="10" fillId="0" borderId="0" xfId="1" applyNumberFormat="1" applyFont="1" applyAlignment="1">
      <alignment horizontal="left"/>
    </xf>
    <xf numFmtId="0" fontId="6" fillId="7" borderId="43" xfId="1" applyFont="1" applyFill="1" applyBorder="1" applyAlignment="1">
      <alignment horizontal="center"/>
    </xf>
    <xf numFmtId="0" fontId="6" fillId="7" borderId="0" xfId="1" applyFont="1" applyFill="1" applyBorder="1" applyAlignment="1">
      <alignment horizontal="center"/>
    </xf>
    <xf numFmtId="0" fontId="6" fillId="7" borderId="45" xfId="1" applyFont="1" applyFill="1" applyBorder="1" applyAlignment="1">
      <alignment horizontal="center"/>
    </xf>
    <xf numFmtId="0" fontId="6" fillId="7" borderId="47" xfId="1" applyFont="1" applyFill="1" applyBorder="1" applyAlignment="1">
      <alignment horizontal="center"/>
    </xf>
    <xf numFmtId="0" fontId="6" fillId="7" borderId="46" xfId="1" applyFont="1" applyFill="1" applyBorder="1" applyAlignment="1">
      <alignment horizontal="center"/>
    </xf>
    <xf numFmtId="165" fontId="6" fillId="7" borderId="65" xfId="1" applyNumberFormat="1" applyFont="1" applyFill="1" applyBorder="1" applyAlignment="1">
      <alignment horizontal="center"/>
    </xf>
    <xf numFmtId="0" fontId="6" fillId="5" borderId="0" xfId="1" applyFont="1" applyFill="1" applyBorder="1" applyAlignment="1">
      <alignment horizontal="right"/>
    </xf>
    <xf numFmtId="0" fontId="6" fillId="5" borderId="0" xfId="1" applyFont="1" applyFill="1" applyBorder="1"/>
    <xf numFmtId="0" fontId="6" fillId="5" borderId="63" xfId="1" applyFont="1" applyFill="1" applyBorder="1" applyAlignment="1">
      <alignment horizontal="center"/>
    </xf>
    <xf numFmtId="0" fontId="6" fillId="5" borderId="66" xfId="1" applyFont="1" applyFill="1" applyBorder="1" applyAlignment="1">
      <alignment horizontal="center"/>
    </xf>
    <xf numFmtId="0" fontId="6" fillId="5" borderId="67" xfId="1" applyFont="1" applyFill="1" applyBorder="1" applyAlignment="1">
      <alignment horizontal="center"/>
    </xf>
    <xf numFmtId="0" fontId="6" fillId="5" borderId="67" xfId="1" applyFont="1" applyFill="1" applyBorder="1" applyAlignment="1">
      <alignment horizontal="right"/>
    </xf>
    <xf numFmtId="167" fontId="6" fillId="5" borderId="67" xfId="1" applyNumberFormat="1" applyFont="1" applyFill="1" applyBorder="1" applyAlignment="1">
      <alignment horizontal="center"/>
    </xf>
    <xf numFmtId="0" fontId="6" fillId="5" borderId="67" xfId="1" applyFont="1" applyFill="1" applyBorder="1"/>
    <xf numFmtId="0" fontId="6" fillId="5" borderId="68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68" fontId="6" fillId="0" borderId="0" xfId="1" applyNumberFormat="1" applyFont="1" applyFill="1" applyBorder="1" applyAlignment="1">
      <alignment horizontal="center"/>
    </xf>
    <xf numFmtId="0" fontId="10" fillId="0" borderId="0" xfId="1" applyFont="1"/>
    <xf numFmtId="0" fontId="6" fillId="3" borderId="19" xfId="1" applyFont="1" applyFill="1" applyBorder="1"/>
    <xf numFmtId="0" fontId="6" fillId="3" borderId="20" xfId="1" applyFont="1" applyFill="1" applyBorder="1"/>
    <xf numFmtId="0" fontId="6" fillId="3" borderId="21" xfId="1" applyFont="1" applyFill="1" applyBorder="1"/>
    <xf numFmtId="0" fontId="6" fillId="0" borderId="0" xfId="1" applyFont="1" applyFill="1" applyBorder="1" applyAlignment="1">
      <alignment horizontal="left"/>
    </xf>
    <xf numFmtId="0" fontId="6" fillId="0" borderId="0" xfId="1" applyFont="1" applyBorder="1"/>
    <xf numFmtId="0" fontId="10" fillId="0" borderId="0" xfId="1" applyFont="1" applyBorder="1"/>
    <xf numFmtId="0" fontId="6" fillId="3" borderId="22" xfId="1" applyFont="1" applyFill="1" applyBorder="1"/>
    <xf numFmtId="0" fontId="6" fillId="3" borderId="0" xfId="1" applyFont="1" applyFill="1" applyBorder="1" applyAlignment="1">
      <alignment horizontal="center"/>
    </xf>
    <xf numFmtId="0" fontId="6" fillId="3" borderId="23" xfId="1" applyFont="1" applyFill="1" applyBorder="1" applyAlignment="1">
      <alignment horizontal="center"/>
    </xf>
    <xf numFmtId="11" fontId="3" fillId="0" borderId="0" xfId="1" applyNumberFormat="1"/>
    <xf numFmtId="0" fontId="12" fillId="0" borderId="0" xfId="1" applyFont="1" applyFill="1" applyBorder="1" applyAlignment="1">
      <alignment horizontal="center"/>
    </xf>
    <xf numFmtId="0" fontId="12" fillId="0" borderId="0" xfId="1" applyFont="1" applyBorder="1" applyAlignment="1">
      <alignment horizontal="center"/>
    </xf>
    <xf numFmtId="164" fontId="12" fillId="0" borderId="0" xfId="1" applyNumberFormat="1" applyFont="1" applyBorder="1" applyAlignment="1">
      <alignment horizontal="center"/>
    </xf>
    <xf numFmtId="165" fontId="12" fillId="0" borderId="0" xfId="1" applyNumberFormat="1" applyFont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center"/>
    </xf>
    <xf numFmtId="0" fontId="8" fillId="0" borderId="2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6" fillId="0" borderId="23" xfId="1" applyFont="1" applyFill="1" applyBorder="1" applyAlignment="1">
      <alignment horizontal="center"/>
    </xf>
    <xf numFmtId="0" fontId="3" fillId="0" borderId="0" xfId="1" applyFill="1" applyBorder="1"/>
    <xf numFmtId="164" fontId="6" fillId="0" borderId="0" xfId="1" applyNumberFormat="1" applyFont="1" applyFill="1" applyBorder="1" applyAlignment="1">
      <alignment horizontal="center"/>
    </xf>
    <xf numFmtId="168" fontId="6" fillId="0" borderId="0" xfId="1" applyNumberFormat="1" applyFont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168" fontId="12" fillId="0" borderId="0" xfId="1" applyNumberFormat="1" applyFont="1" applyBorder="1" applyAlignment="1">
      <alignment horizontal="center"/>
    </xf>
    <xf numFmtId="165" fontId="6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168" fontId="3" fillId="0" borderId="0" xfId="1" applyNumberFormat="1" applyFill="1" applyBorder="1" applyAlignment="1">
      <alignment horizontal="center"/>
    </xf>
    <xf numFmtId="0" fontId="3" fillId="0" borderId="0" xfId="1" applyBorder="1"/>
    <xf numFmtId="0" fontId="6" fillId="0" borderId="0" xfId="1" applyFont="1" applyAlignment="1">
      <alignment horizontal="center"/>
    </xf>
    <xf numFmtId="0" fontId="12" fillId="0" borderId="0" xfId="1" applyFont="1" applyFill="1" applyBorder="1"/>
    <xf numFmtId="0" fontId="12" fillId="0" borderId="0" xfId="1" applyFont="1" applyBorder="1"/>
    <xf numFmtId="168" fontId="13" fillId="0" borderId="0" xfId="1" applyNumberFormat="1" applyFont="1" applyBorder="1" applyAlignment="1">
      <alignment horizontal="center"/>
    </xf>
    <xf numFmtId="0" fontId="13" fillId="0" borderId="0" xfId="1" applyFont="1" applyBorder="1"/>
    <xf numFmtId="0" fontId="6" fillId="0" borderId="0" xfId="1" applyFont="1" applyFill="1" applyBorder="1" applyAlignment="1"/>
    <xf numFmtId="0" fontId="14" fillId="3" borderId="22" xfId="0" applyFont="1" applyFill="1" applyBorder="1" applyAlignment="1">
      <alignment horizontal="center"/>
    </xf>
    <xf numFmtId="168" fontId="14" fillId="3" borderId="0" xfId="0" applyNumberFormat="1" applyFont="1" applyFill="1" applyBorder="1" applyAlignment="1">
      <alignment horizontal="center"/>
    </xf>
    <xf numFmtId="168" fontId="14" fillId="3" borderId="23" xfId="0" applyNumberFormat="1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168" fontId="8" fillId="3" borderId="0" xfId="0" applyNumberFormat="1" applyFont="1" applyFill="1" applyBorder="1" applyAlignment="1">
      <alignment horizontal="center"/>
    </xf>
    <xf numFmtId="168" fontId="8" fillId="3" borderId="23" xfId="0" applyNumberFormat="1" applyFont="1" applyFill="1" applyBorder="1" applyAlignment="1">
      <alignment horizontal="center"/>
    </xf>
    <xf numFmtId="0" fontId="6" fillId="0" borderId="0" xfId="1" applyFont="1" applyFill="1"/>
    <xf numFmtId="0" fontId="14" fillId="0" borderId="0" xfId="0" applyFont="1"/>
    <xf numFmtId="0" fontId="14" fillId="0" borderId="0" xfId="0" applyFont="1" applyFill="1" applyAlignment="1">
      <alignment horizontal="left"/>
    </xf>
    <xf numFmtId="0" fontId="14" fillId="0" borderId="0" xfId="0" applyFont="1" applyFill="1" applyBorder="1"/>
    <xf numFmtId="0" fontId="14" fillId="5" borderId="48" xfId="0" applyFont="1" applyFill="1" applyBorder="1" applyAlignment="1">
      <alignment horizontal="right"/>
    </xf>
    <xf numFmtId="0" fontId="14" fillId="5" borderId="50" xfId="0" applyFont="1" applyFill="1" applyBorder="1" applyAlignment="1">
      <alignment horizontal="left"/>
    </xf>
    <xf numFmtId="0" fontId="14" fillId="4" borderId="29" xfId="0" applyFont="1" applyFill="1" applyBorder="1"/>
    <xf numFmtId="0" fontId="14" fillId="4" borderId="55" xfId="0" applyFont="1" applyFill="1" applyBorder="1" applyAlignment="1">
      <alignment horizontal="center"/>
    </xf>
    <xf numFmtId="0" fontId="14" fillId="4" borderId="30" xfId="0" applyFont="1" applyFill="1" applyBorder="1" applyAlignment="1">
      <alignment horizontal="center"/>
    </xf>
    <xf numFmtId="0" fontId="14" fillId="5" borderId="35" xfId="0" applyFont="1" applyFill="1" applyBorder="1" applyAlignment="1">
      <alignment horizontal="right"/>
    </xf>
    <xf numFmtId="165" fontId="14" fillId="5" borderId="36" xfId="0" applyNumberFormat="1" applyFont="1" applyFill="1" applyBorder="1" applyAlignment="1">
      <alignment horizontal="left"/>
    </xf>
    <xf numFmtId="0" fontId="14" fillId="6" borderId="39" xfId="0" applyFont="1" applyFill="1" applyBorder="1" applyAlignment="1">
      <alignment horizontal="right"/>
    </xf>
    <xf numFmtId="165" fontId="14" fillId="6" borderId="40" xfId="0" applyNumberFormat="1" applyFont="1" applyFill="1" applyBorder="1" applyAlignment="1">
      <alignment horizontal="left"/>
    </xf>
    <xf numFmtId="0" fontId="14" fillId="4" borderId="31" xfId="0" applyFont="1" applyFill="1" applyBorder="1" applyAlignment="1">
      <alignment horizontal="center"/>
    </xf>
    <xf numFmtId="167" fontId="14" fillId="4" borderId="0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168" fontId="14" fillId="4" borderId="0" xfId="0" applyNumberFormat="1" applyFont="1" applyFill="1" applyBorder="1" applyAlignment="1">
      <alignment horizontal="center"/>
    </xf>
    <xf numFmtId="168" fontId="14" fillId="4" borderId="32" xfId="0" applyNumberFormat="1" applyFont="1" applyFill="1" applyBorder="1" applyAlignment="1">
      <alignment horizontal="center"/>
    </xf>
    <xf numFmtId="0" fontId="14" fillId="4" borderId="29" xfId="0" applyFont="1" applyFill="1" applyBorder="1" applyAlignment="1">
      <alignment horizontal="right"/>
    </xf>
    <xf numFmtId="168" fontId="14" fillId="4" borderId="30" xfId="0" applyNumberFormat="1" applyFont="1" applyFill="1" applyBorder="1" applyAlignment="1">
      <alignment horizontal="left"/>
    </xf>
    <xf numFmtId="0" fontId="14" fillId="4" borderId="33" xfId="0" applyFont="1" applyFill="1" applyBorder="1" applyAlignment="1">
      <alignment horizontal="right"/>
    </xf>
    <xf numFmtId="168" fontId="14" fillId="4" borderId="34" xfId="0" applyNumberFormat="1" applyFont="1" applyFill="1" applyBorder="1" applyAlignment="1">
      <alignment horizontal="left"/>
    </xf>
    <xf numFmtId="0" fontId="14" fillId="0" borderId="0" xfId="0" applyFont="1" applyBorder="1"/>
    <xf numFmtId="0" fontId="14" fillId="0" borderId="11" xfId="0" applyFont="1" applyBorder="1"/>
    <xf numFmtId="0" fontId="14" fillId="0" borderId="17" xfId="0" applyFont="1" applyBorder="1"/>
    <xf numFmtId="0" fontId="14" fillId="6" borderId="41" xfId="0" applyFont="1" applyFill="1" applyBorder="1" applyAlignment="1">
      <alignment horizontal="right"/>
    </xf>
    <xf numFmtId="165" fontId="14" fillId="6" borderId="42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18" xfId="0" applyFont="1" applyBorder="1"/>
    <xf numFmtId="0" fontId="14" fillId="0" borderId="16" xfId="0" applyFont="1" applyBorder="1"/>
    <xf numFmtId="0" fontId="14" fillId="0" borderId="9" xfId="0" applyFont="1" applyBorder="1"/>
    <xf numFmtId="0" fontId="14" fillId="6" borderId="43" xfId="0" applyFont="1" applyFill="1" applyBorder="1" applyAlignment="1">
      <alignment horizontal="right"/>
    </xf>
    <xf numFmtId="168" fontId="14" fillId="6" borderId="44" xfId="0" applyNumberFormat="1" applyFont="1" applyFill="1" applyBorder="1" applyAlignment="1">
      <alignment horizontal="left"/>
    </xf>
    <xf numFmtId="0" fontId="14" fillId="0" borderId="0" xfId="0" applyFont="1" applyBorder="1" applyAlignment="1">
      <alignment vertical="center"/>
    </xf>
    <xf numFmtId="0" fontId="14" fillId="6" borderId="45" xfId="0" applyFont="1" applyFill="1" applyBorder="1" applyAlignment="1">
      <alignment horizontal="right"/>
    </xf>
    <xf numFmtId="168" fontId="14" fillId="6" borderId="46" xfId="0" applyNumberFormat="1" applyFont="1" applyFill="1" applyBorder="1" applyAlignment="1">
      <alignment horizontal="left"/>
    </xf>
    <xf numFmtId="0" fontId="14" fillId="4" borderId="33" xfId="0" applyFont="1" applyFill="1" applyBorder="1" applyAlignment="1">
      <alignment horizontal="center"/>
    </xf>
    <xf numFmtId="167" fontId="14" fillId="4" borderId="54" xfId="0" applyNumberFormat="1" applyFont="1" applyFill="1" applyBorder="1" applyAlignment="1">
      <alignment horizontal="center"/>
    </xf>
    <xf numFmtId="0" fontId="14" fillId="4" borderId="54" xfId="0" applyFont="1" applyFill="1" applyBorder="1" applyAlignment="1">
      <alignment horizontal="center"/>
    </xf>
    <xf numFmtId="168" fontId="14" fillId="4" borderId="54" xfId="0" applyNumberFormat="1" applyFont="1" applyFill="1" applyBorder="1" applyAlignment="1">
      <alignment horizontal="center"/>
    </xf>
    <xf numFmtId="168" fontId="14" fillId="4" borderId="34" xfId="0" applyNumberFormat="1" applyFont="1" applyFill="1" applyBorder="1" applyAlignment="1">
      <alignment horizontal="center"/>
    </xf>
    <xf numFmtId="0" fontId="14" fillId="0" borderId="12" xfId="0" applyFont="1" applyBorder="1"/>
    <xf numFmtId="0" fontId="14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4" fillId="3" borderId="19" xfId="0" applyFont="1" applyFill="1" applyBorder="1"/>
    <xf numFmtId="0" fontId="14" fillId="3" borderId="20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2" xfId="0" applyFont="1" applyFill="1" applyBorder="1"/>
    <xf numFmtId="0" fontId="14" fillId="0" borderId="1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3" borderId="0" xfId="0" applyFont="1" applyFill="1" applyBorder="1"/>
    <xf numFmtId="0" fontId="14" fillId="3" borderId="24" xfId="0" applyFont="1" applyFill="1" applyBorder="1"/>
    <xf numFmtId="0" fontId="14" fillId="3" borderId="25" xfId="0" applyFont="1" applyFill="1" applyBorder="1" applyAlignment="1">
      <alignment horizontal="center"/>
    </xf>
    <xf numFmtId="0" fontId="14" fillId="3" borderId="26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168" fontId="14" fillId="3" borderId="25" xfId="0" applyNumberFormat="1" applyFont="1" applyFill="1" applyBorder="1" applyAlignment="1">
      <alignment horizontal="center"/>
    </xf>
    <xf numFmtId="168" fontId="14" fillId="3" borderId="26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5" borderId="36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/>
    </xf>
    <xf numFmtId="0" fontId="14" fillId="5" borderId="52" xfId="0" applyFont="1" applyFill="1" applyBorder="1" applyAlignment="1">
      <alignment horizontal="right"/>
    </xf>
    <xf numFmtId="168" fontId="14" fillId="5" borderId="53" xfId="0" applyNumberFormat="1" applyFont="1" applyFill="1" applyBorder="1" applyAlignment="1">
      <alignment horizontal="left"/>
    </xf>
    <xf numFmtId="0" fontId="14" fillId="5" borderId="37" xfId="0" applyFont="1" applyFill="1" applyBorder="1" applyAlignment="1">
      <alignment horizontal="right"/>
    </xf>
    <xf numFmtId="168" fontId="14" fillId="5" borderId="38" xfId="0" applyNumberFormat="1" applyFont="1" applyFill="1" applyBorder="1" applyAlignment="1">
      <alignment horizontal="left"/>
    </xf>
    <xf numFmtId="0" fontId="14" fillId="3" borderId="19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164" fontId="14" fillId="0" borderId="0" xfId="0" applyNumberFormat="1" applyFont="1" applyFill="1" applyAlignment="1">
      <alignment horizontal="left"/>
    </xf>
    <xf numFmtId="165" fontId="14" fillId="3" borderId="0" xfId="0" applyNumberFormat="1" applyFont="1" applyFill="1" applyBorder="1" applyAlignment="1">
      <alignment horizontal="center"/>
    </xf>
    <xf numFmtId="165" fontId="14" fillId="3" borderId="23" xfId="0" applyNumberFormat="1" applyFont="1" applyFill="1" applyBorder="1" applyAlignment="1">
      <alignment horizontal="center"/>
    </xf>
    <xf numFmtId="165" fontId="14" fillId="3" borderId="25" xfId="0" applyNumberFormat="1" applyFont="1" applyFill="1" applyBorder="1" applyAlignment="1">
      <alignment horizontal="center"/>
    </xf>
    <xf numFmtId="165" fontId="14" fillId="3" borderId="26" xfId="0" applyNumberFormat="1" applyFont="1" applyFill="1" applyBorder="1" applyAlignment="1">
      <alignment horizontal="center"/>
    </xf>
    <xf numFmtId="0" fontId="14" fillId="0" borderId="4" xfId="0" applyFont="1" applyBorder="1"/>
    <xf numFmtId="0" fontId="14" fillId="2" borderId="0" xfId="0" applyFont="1" applyFill="1" applyBorder="1"/>
    <xf numFmtId="0" fontId="14" fillId="3" borderId="0" xfId="0" applyFont="1" applyFill="1" applyAlignment="1">
      <alignment horizontal="center"/>
    </xf>
    <xf numFmtId="0" fontId="14" fillId="0" borderId="7" xfId="0" applyFont="1" applyBorder="1"/>
    <xf numFmtId="0" fontId="14" fillId="2" borderId="4" xfId="0" applyFont="1" applyFill="1" applyBorder="1"/>
    <xf numFmtId="11" fontId="14" fillId="0" borderId="0" xfId="0" applyNumberFormat="1" applyFont="1"/>
    <xf numFmtId="0" fontId="14" fillId="0" borderId="13" xfId="0" applyFont="1" applyBorder="1"/>
    <xf numFmtId="0" fontId="14" fillId="0" borderId="14" xfId="0" applyFont="1" applyBorder="1"/>
    <xf numFmtId="166" fontId="14" fillId="4" borderId="30" xfId="0" applyNumberFormat="1" applyFont="1" applyFill="1" applyBorder="1" applyAlignment="1">
      <alignment horizontal="left"/>
    </xf>
    <xf numFmtId="166" fontId="14" fillId="0" borderId="0" xfId="0" applyNumberFormat="1" applyFont="1" applyFill="1" applyAlignment="1">
      <alignment horizontal="left"/>
    </xf>
    <xf numFmtId="166" fontId="14" fillId="4" borderId="34" xfId="0" applyNumberFormat="1" applyFont="1" applyFill="1" applyBorder="1" applyAlignment="1">
      <alignment horizontal="left"/>
    </xf>
    <xf numFmtId="0" fontId="14" fillId="4" borderId="27" xfId="0" applyFont="1" applyFill="1" applyBorder="1"/>
    <xf numFmtId="0" fontId="14" fillId="4" borderId="51" xfId="0" applyFont="1" applyFill="1" applyBorder="1" applyAlignment="1">
      <alignment horizontal="right"/>
    </xf>
    <xf numFmtId="165" fontId="14" fillId="4" borderId="28" xfId="0" applyNumberFormat="1" applyFont="1" applyFill="1" applyBorder="1" applyAlignment="1">
      <alignment horizontal="left"/>
    </xf>
    <xf numFmtId="165" fontId="14" fillId="0" borderId="0" xfId="0" applyNumberFormat="1" applyFont="1" applyAlignment="1">
      <alignment horizontal="center"/>
    </xf>
    <xf numFmtId="168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/>
    </xf>
    <xf numFmtId="0" fontId="6" fillId="5" borderId="69" xfId="1" applyFont="1" applyFill="1" applyBorder="1" applyAlignment="1">
      <alignment horizontal="center"/>
    </xf>
    <xf numFmtId="0" fontId="6" fillId="5" borderId="70" xfId="1" applyFont="1" applyFill="1" applyBorder="1" applyAlignment="1">
      <alignment horizontal="center"/>
    </xf>
    <xf numFmtId="0" fontId="6" fillId="5" borderId="71" xfId="1" applyFont="1" applyFill="1" applyBorder="1" applyAlignment="1">
      <alignment horizontal="center"/>
    </xf>
    <xf numFmtId="2" fontId="6" fillId="5" borderId="0" xfId="1" applyNumberFormat="1" applyFont="1" applyFill="1" applyAlignment="1">
      <alignment horizontal="center"/>
    </xf>
    <xf numFmtId="165" fontId="6" fillId="5" borderId="0" xfId="1" applyNumberFormat="1" applyFont="1" applyFill="1" applyBorder="1" applyAlignment="1">
      <alignment horizontal="center"/>
    </xf>
    <xf numFmtId="0" fontId="3" fillId="0" borderId="0" xfId="1" applyFill="1"/>
    <xf numFmtId="165" fontId="6" fillId="7" borderId="41" xfId="1" applyNumberFormat="1" applyFont="1" applyFill="1" applyBorder="1" applyAlignment="1">
      <alignment horizontal="center"/>
    </xf>
    <xf numFmtId="168" fontId="6" fillId="7" borderId="56" xfId="1" applyNumberFormat="1" applyFont="1" applyFill="1" applyBorder="1" applyAlignment="1">
      <alignment horizontal="center"/>
    </xf>
    <xf numFmtId="168" fontId="6" fillId="7" borderId="42" xfId="1" applyNumberFormat="1" applyFont="1" applyFill="1" applyBorder="1" applyAlignment="1">
      <alignment horizontal="center"/>
    </xf>
    <xf numFmtId="165" fontId="6" fillId="7" borderId="43" xfId="1" applyNumberFormat="1" applyFont="1" applyFill="1" applyBorder="1" applyAlignment="1">
      <alignment horizontal="center"/>
    </xf>
    <xf numFmtId="168" fontId="6" fillId="7" borderId="0" xfId="1" applyNumberFormat="1" applyFont="1" applyFill="1" applyBorder="1" applyAlignment="1">
      <alignment horizontal="center"/>
    </xf>
    <xf numFmtId="168" fontId="6" fillId="7" borderId="44" xfId="1" applyNumberFormat="1" applyFont="1" applyFill="1" applyBorder="1" applyAlignment="1">
      <alignment horizontal="center"/>
    </xf>
    <xf numFmtId="165" fontId="6" fillId="7" borderId="45" xfId="1" applyNumberFormat="1" applyFont="1" applyFill="1" applyBorder="1" applyAlignment="1">
      <alignment horizontal="center"/>
    </xf>
    <xf numFmtId="168" fontId="6" fillId="7" borderId="47" xfId="1" applyNumberFormat="1" applyFont="1" applyFill="1" applyBorder="1" applyAlignment="1">
      <alignment horizontal="center"/>
    </xf>
    <xf numFmtId="168" fontId="6" fillId="7" borderId="46" xfId="1" applyNumberFormat="1" applyFont="1" applyFill="1" applyBorder="1" applyAlignment="1">
      <alignment horizontal="center"/>
    </xf>
    <xf numFmtId="165" fontId="6" fillId="7" borderId="72" xfId="1" applyNumberFormat="1" applyFont="1" applyFill="1" applyBorder="1" applyAlignment="1">
      <alignment horizontal="center"/>
    </xf>
    <xf numFmtId="165" fontId="6" fillId="7" borderId="73" xfId="1" applyNumberFormat="1" applyFont="1" applyFill="1" applyBorder="1" applyAlignment="1">
      <alignment horizontal="center"/>
    </xf>
    <xf numFmtId="165" fontId="6" fillId="7" borderId="74" xfId="1" applyNumberFormat="1" applyFont="1" applyFill="1" applyBorder="1" applyAlignment="1">
      <alignment horizontal="center"/>
    </xf>
    <xf numFmtId="0" fontId="6" fillId="7" borderId="39" xfId="1" applyFont="1" applyFill="1" applyBorder="1" applyAlignment="1">
      <alignment horizontal="right"/>
    </xf>
    <xf numFmtId="1" fontId="6" fillId="7" borderId="40" xfId="1" applyNumberFormat="1" applyFont="1" applyFill="1" applyBorder="1" applyAlignment="1">
      <alignment horizontal="left"/>
    </xf>
    <xf numFmtId="0" fontId="17" fillId="0" borderId="0" xfId="1" applyFont="1"/>
    <xf numFmtId="168" fontId="6" fillId="0" borderId="0" xfId="1" applyNumberFormat="1" applyFont="1" applyFill="1" applyBorder="1" applyAlignment="1"/>
    <xf numFmtId="165" fontId="6" fillId="0" borderId="0" xfId="1" applyNumberFormat="1" applyFont="1" applyFill="1" applyBorder="1" applyAlignment="1"/>
    <xf numFmtId="0" fontId="10" fillId="0" borderId="0" xfId="1" applyFont="1" applyAlignment="1"/>
    <xf numFmtId="165" fontId="10" fillId="0" borderId="0" xfId="1" applyNumberFormat="1" applyFont="1" applyAlignment="1">
      <alignment horizontal="center"/>
    </xf>
    <xf numFmtId="168" fontId="10" fillId="0" borderId="0" xfId="1" applyNumberFormat="1" applyFont="1" applyAlignment="1">
      <alignment horizontal="center"/>
    </xf>
    <xf numFmtId="0" fontId="6" fillId="5" borderId="59" xfId="1" applyFont="1" applyFill="1" applyBorder="1"/>
    <xf numFmtId="0" fontId="6" fillId="5" borderId="68" xfId="1" applyFont="1" applyFill="1" applyBorder="1"/>
    <xf numFmtId="0" fontId="14" fillId="5" borderId="35" xfId="0" applyFont="1" applyFill="1" applyBorder="1"/>
    <xf numFmtId="0" fontId="14" fillId="5" borderId="75" xfId="0" applyFont="1" applyFill="1" applyBorder="1"/>
    <xf numFmtId="0" fontId="14" fillId="5" borderId="36" xfId="0" applyFont="1" applyFill="1" applyBorder="1"/>
    <xf numFmtId="0" fontId="14" fillId="4" borderId="55" xfId="0" applyFont="1" applyFill="1" applyBorder="1"/>
    <xf numFmtId="0" fontId="14" fillId="4" borderId="30" xfId="0" applyFont="1" applyFill="1" applyBorder="1"/>
    <xf numFmtId="0" fontId="14" fillId="6" borderId="76" xfId="0" applyFont="1" applyFill="1" applyBorder="1"/>
    <xf numFmtId="0" fontId="14" fillId="6" borderId="77" xfId="0" applyFont="1" applyFill="1" applyBorder="1"/>
    <xf numFmtId="0" fontId="14" fillId="6" borderId="78" xfId="0" applyFont="1" applyFill="1" applyBorder="1"/>
    <xf numFmtId="168" fontId="6" fillId="7" borderId="61" xfId="1" applyNumberFormat="1" applyFont="1" applyFill="1" applyBorder="1" applyAlignment="1">
      <alignment horizontal="center"/>
    </xf>
    <xf numFmtId="168" fontId="6" fillId="7" borderId="40" xfId="1" applyNumberFormat="1" applyFont="1" applyFill="1" applyBorder="1" applyAlignment="1">
      <alignment horizontal="center"/>
    </xf>
    <xf numFmtId="165" fontId="6" fillId="7" borderId="39" xfId="1" applyNumberFormat="1" applyFont="1" applyFill="1" applyBorder="1" applyAlignment="1">
      <alignment horizontal="center"/>
    </xf>
    <xf numFmtId="165" fontId="6" fillId="5" borderId="43" xfId="1" applyNumberFormat="1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14" fillId="3" borderId="20" xfId="0" applyFont="1" applyFill="1" applyBorder="1"/>
    <xf numFmtId="0" fontId="14" fillId="3" borderId="21" xfId="0" applyFont="1" applyFill="1" applyBorder="1"/>
    <xf numFmtId="0" fontId="14" fillId="3" borderId="23" xfId="0" applyFont="1" applyFill="1" applyBorder="1"/>
    <xf numFmtId="0" fontId="14" fillId="3" borderId="25" xfId="0" applyFont="1" applyFill="1" applyBorder="1"/>
    <xf numFmtId="0" fontId="14" fillId="3" borderId="26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2.xml"/><Relationship Id="rId10" Type="http://schemas.openxmlformats.org/officeDocument/2006/relationships/styles" Target="styles.xml"/><Relationship Id="rId4" Type="http://schemas.openxmlformats.org/officeDocument/2006/relationships/chartsheet" Target="chartsheets/sheet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60944305038793"/>
          <c:y val="2.2154970638602847E-2"/>
          <c:w val="0.84726197686827598"/>
          <c:h val="0.81992856605306164"/>
        </c:manualLayout>
      </c:layout>
      <c:scatterChart>
        <c:scatterStyle val="lineMarker"/>
        <c:varyColors val="0"/>
        <c:ser>
          <c:idx val="2"/>
          <c:order val="0"/>
          <c:tx>
            <c:v>Butane (Iteration)</c:v>
          </c:tx>
          <c:spPr>
            <a:ln w="25400" cap="rnd">
              <a:solidFill>
                <a:schemeClr val="accent2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10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strRef>
              <c:f>'3 Tray'!$L$23:$L$27</c:f>
              <c:strCache>
                <c:ptCount val="5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PR</c:v>
                </c:pt>
              </c:strCache>
            </c:strRef>
          </c:xVal>
          <c:yVal>
            <c:numRef>
              <c:f>'3 Tray'!$N$23:$N$27</c:f>
              <c:numCache>
                <c:formatCode>0.0000</c:formatCode>
                <c:ptCount val="5"/>
                <c:pt idx="0">
                  <c:v>0.6665987463013362</c:v>
                </c:pt>
                <c:pt idx="1">
                  <c:v>0.13493317942151839</c:v>
                </c:pt>
                <c:pt idx="2">
                  <c:v>2.7739984082939866E-2</c:v>
                </c:pt>
                <c:pt idx="3">
                  <c:v>1.8259914507913336E-3</c:v>
                </c:pt>
                <c:pt idx="4">
                  <c:v>1.0188054799598998E-4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4DB-41DC-98CF-FCE827470EBA}"/>
            </c:ext>
          </c:extLst>
        </c:ser>
        <c:ser>
          <c:idx val="0"/>
          <c:order val="1"/>
          <c:tx>
            <c:v>Butane (CC)</c:v>
          </c:tx>
          <c:spPr>
            <a:ln w="25400" cap="rnd">
              <a:solidFill>
                <a:schemeClr val="accent2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triangle"/>
            <c:size val="10"/>
            <c:spPr>
              <a:noFill/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strRef>
              <c:f>'3 Tray'!$L$32:$L$36</c:f>
              <c:strCache>
                <c:ptCount val="5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PR</c:v>
                </c:pt>
              </c:strCache>
            </c:strRef>
          </c:xVal>
          <c:yVal>
            <c:numRef>
              <c:f>'3 Tray'!$N$32:$N$36</c:f>
              <c:numCache>
                <c:formatCode>0.0000</c:formatCode>
                <c:ptCount val="5"/>
                <c:pt idx="0">
                  <c:v>0.66650758333333326</c:v>
                </c:pt>
                <c:pt idx="1">
                  <c:v>0.14350651275379978</c:v>
                </c:pt>
                <c:pt idx="2">
                  <c:v>3.7299281906819304E-2</c:v>
                </c:pt>
                <c:pt idx="3">
                  <c:v>3.239106197707686E-3</c:v>
                </c:pt>
                <c:pt idx="4">
                  <c:v>2.3874999999999998E-4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4DB-41DC-98CF-FCE827470EBA}"/>
            </c:ext>
          </c:extLst>
        </c:ser>
        <c:ser>
          <c:idx val="1"/>
          <c:order val="2"/>
          <c:tx>
            <c:v>Hexane (Iteration)</c:v>
          </c:tx>
          <c:spPr>
            <a:ln w="25400" cap="rnd">
              <a:solidFill>
                <a:schemeClr val="accent5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10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strRef>
              <c:f>'3 Tray'!$L$23:$L$27</c:f>
              <c:strCache>
                <c:ptCount val="5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PR</c:v>
                </c:pt>
              </c:strCache>
            </c:strRef>
          </c:xVal>
          <c:yVal>
            <c:numRef>
              <c:f>'3 Tray'!$O$23:$O$27</c:f>
              <c:numCache>
                <c:formatCode>0.0000</c:formatCode>
                <c:ptCount val="5"/>
                <c:pt idx="0">
                  <c:v>0.31382803458048475</c:v>
                </c:pt>
                <c:pt idx="1">
                  <c:v>0.57687619971161452</c:v>
                </c:pt>
                <c:pt idx="2">
                  <c:v>0.28966331401254136</c:v>
                </c:pt>
                <c:pt idx="3">
                  <c:v>0.10407258323861908</c:v>
                </c:pt>
                <c:pt idx="4">
                  <c:v>2.9257948129272959E-2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4DB-41DC-98CF-FCE827470EBA}"/>
            </c:ext>
          </c:extLst>
        </c:ser>
        <c:ser>
          <c:idx val="3"/>
          <c:order val="3"/>
          <c:tx>
            <c:v>Hexane (CC)</c:v>
          </c:tx>
          <c:spPr>
            <a:ln w="25400" cap="rnd">
              <a:solidFill>
                <a:schemeClr val="accent5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circle"/>
            <c:size val="10"/>
            <c:spPr>
              <a:noFill/>
              <a:ln w="25400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strRef>
              <c:f>'3 Tray'!$L$32:$L$36</c:f>
              <c:strCache>
                <c:ptCount val="5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PR</c:v>
                </c:pt>
              </c:strCache>
            </c:strRef>
          </c:xVal>
          <c:yVal>
            <c:numRef>
              <c:f>'3 Tray'!$O$32:$O$36</c:f>
              <c:numCache>
                <c:formatCode>0.0000</c:formatCode>
                <c:ptCount val="5"/>
                <c:pt idx="0">
                  <c:v>0.31002666666666667</c:v>
                </c:pt>
                <c:pt idx="1">
                  <c:v>0.54177153490210284</c:v>
                </c:pt>
                <c:pt idx="2">
                  <c:v>0.27988543966427026</c:v>
                </c:pt>
                <c:pt idx="3">
                  <c:v>0.1122325661462352</c:v>
                </c:pt>
                <c:pt idx="4">
                  <c:v>3.4960249999999998E-2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4DB-41DC-98CF-FCE827470EBA}"/>
            </c:ext>
          </c:extLst>
        </c:ser>
        <c:ser>
          <c:idx val="4"/>
          <c:order val="4"/>
          <c:tx>
            <c:v>Octane (Iteration)</c:v>
          </c:tx>
          <c:spPr>
            <a:ln w="25400" cap="rnd">
              <a:solidFill>
                <a:schemeClr val="accent6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x"/>
            <c:size val="10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strRef>
              <c:f>'3 Tray'!$L$23:$L$27</c:f>
              <c:strCache>
                <c:ptCount val="5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PR</c:v>
                </c:pt>
              </c:strCache>
            </c:strRef>
          </c:xVal>
          <c:yVal>
            <c:numRef>
              <c:f>'3 Tray'!$P$23:$P$27</c:f>
              <c:numCache>
                <c:formatCode>0.0000</c:formatCode>
                <c:ptCount val="5"/>
                <c:pt idx="0">
                  <c:v>1.9573219118179053E-2</c:v>
                </c:pt>
                <c:pt idx="1">
                  <c:v>0.28819062086686709</c:v>
                </c:pt>
                <c:pt idx="2">
                  <c:v>0.68259670190451871</c:v>
                </c:pt>
                <c:pt idx="3">
                  <c:v>0.89410142531058956</c:v>
                </c:pt>
                <c:pt idx="4">
                  <c:v>0.97064017132273106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77-48F0-8EDB-C3F7456CF1EF}"/>
            </c:ext>
          </c:extLst>
        </c:ser>
        <c:ser>
          <c:idx val="5"/>
          <c:order val="5"/>
          <c:tx>
            <c:v>Octane (CC)</c:v>
          </c:tx>
          <c:spPr>
            <a:ln w="25400" cap="rnd">
              <a:solidFill>
                <a:schemeClr val="accent6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square"/>
            <c:size val="10"/>
            <c:spPr>
              <a:noFill/>
              <a:ln w="25400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strRef>
              <c:f>'3 Tray'!$L$32:$L$36</c:f>
              <c:strCache>
                <c:ptCount val="5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PR</c:v>
                </c:pt>
              </c:strCache>
            </c:strRef>
          </c:xVal>
          <c:yVal>
            <c:numRef>
              <c:f>'3 Tray'!$P$32:$P$36</c:f>
              <c:numCache>
                <c:formatCode>0.0000</c:formatCode>
                <c:ptCount val="5"/>
                <c:pt idx="0">
                  <c:v>2.3466000000000001E-2</c:v>
                </c:pt>
                <c:pt idx="1">
                  <c:v>0.31472140343943661</c:v>
                </c:pt>
                <c:pt idx="2">
                  <c:v>0.68281502027059127</c:v>
                </c:pt>
                <c:pt idx="3">
                  <c:v>0.88452828023345198</c:v>
                </c:pt>
                <c:pt idx="4">
                  <c:v>0.96480099999999991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77-48F0-8EDB-C3F7456CF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834400"/>
        <c:axId val="289834960"/>
      </c:scatterChart>
      <c:valAx>
        <c:axId val="289834400"/>
        <c:scaling>
          <c:orientation val="minMax"/>
          <c:max val="5"/>
          <c:min val="1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Stage (TC =1, PR = 5)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834960"/>
        <c:crosses val="autoZero"/>
        <c:crossBetween val="midCat"/>
        <c:majorUnit val="1"/>
      </c:valAx>
      <c:valAx>
        <c:axId val="289834960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x (mole</a:t>
                </a:r>
                <a:r>
                  <a:rPr lang="en-US" sz="2000" baseline="0">
                    <a:solidFill>
                      <a:sysClr val="windowText" lastClr="000000"/>
                    </a:solidFill>
                  </a:rPr>
                  <a:t> fraction</a:t>
                </a:r>
                <a:r>
                  <a:rPr lang="en-US" sz="2000">
                    <a:solidFill>
                      <a:sysClr val="windowText" lastClr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834400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772597271494909"/>
          <c:y val="0.34952668976880819"/>
          <c:w val="0.22882812725332413"/>
          <c:h val="0.30650612234270069"/>
        </c:manualLayout>
      </c:layout>
      <c:overlay val="0"/>
      <c:spPr>
        <a:solidFill>
          <a:schemeClr val="bg1">
            <a:lumMod val="95000"/>
          </a:schemeClr>
        </a:solidFill>
        <a:ln w="19050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15911560672787"/>
          <c:y val="3.2313735800543239E-2"/>
          <c:w val="0.86205750163200368"/>
          <c:h val="0.81949929552774303"/>
        </c:manualLayout>
      </c:layout>
      <c:scatterChart>
        <c:scatterStyle val="lineMarker"/>
        <c:varyColors val="0"/>
        <c:ser>
          <c:idx val="6"/>
          <c:order val="0"/>
          <c:tx>
            <c:v>B (Iteration)</c:v>
          </c:tx>
          <c:spPr>
            <a:ln w="25400" cap="rnd">
              <a:solidFill>
                <a:schemeClr val="accent2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1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strRef>
              <c:f>'3 Tray'!$L$23:$L$27</c:f>
              <c:strCache>
                <c:ptCount val="5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PR</c:v>
                </c:pt>
              </c:strCache>
            </c:strRef>
          </c:xVal>
          <c:yVal>
            <c:numRef>
              <c:f>'3 Tray'!$R$23:$R$27</c:f>
              <c:numCache>
                <c:formatCode>0.0000</c:formatCode>
                <c:ptCount val="5"/>
                <c:pt idx="1">
                  <c:v>0.6665987463013362</c:v>
                </c:pt>
                <c:pt idx="2">
                  <c:v>0.31215503190378213</c:v>
                </c:pt>
                <c:pt idx="3">
                  <c:v>3.3881784276188306E-2</c:v>
                </c:pt>
                <c:pt idx="4">
                  <c:v>2.2091271487162572E-3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3F6-4B8A-8AAF-828E97502087}"/>
            </c:ext>
          </c:extLst>
        </c:ser>
        <c:ser>
          <c:idx val="0"/>
          <c:order val="1"/>
          <c:tx>
            <c:v>B (CC)</c:v>
          </c:tx>
          <c:spPr>
            <a:ln w="25400" cap="rnd">
              <a:solidFill>
                <a:schemeClr val="accent2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triangle"/>
            <c:size val="10"/>
            <c:spPr>
              <a:noFill/>
              <a:ln w="25400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strRef>
              <c:f>'3 Tray'!$L$32:$L$36</c:f>
              <c:strCache>
                <c:ptCount val="5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PR</c:v>
                </c:pt>
              </c:strCache>
            </c:strRef>
          </c:xVal>
          <c:yVal>
            <c:numRef>
              <c:f>'3 Tray'!$R$32:$R$36</c:f>
              <c:numCache>
                <c:formatCode>0.0000</c:formatCode>
                <c:ptCount val="5"/>
                <c:pt idx="1">
                  <c:v>0.66650755555555563</c:v>
                </c:pt>
                <c:pt idx="2">
                  <c:v>0.35119699782580643</c:v>
                </c:pt>
                <c:pt idx="3">
                  <c:v>4.694539808797004E-2</c:v>
                </c:pt>
                <c:pt idx="4">
                  <c:v>3.9414197585414404E-3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3F6-4B8A-8AAF-828E97502087}"/>
            </c:ext>
          </c:extLst>
        </c:ser>
        <c:ser>
          <c:idx val="1"/>
          <c:order val="2"/>
          <c:tx>
            <c:v>H (Interation)</c:v>
          </c:tx>
          <c:spPr>
            <a:ln w="25400" cap="rnd">
              <a:solidFill>
                <a:schemeClr val="accent5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1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strRef>
              <c:f>'3 Tray'!$L$23:$L$27</c:f>
              <c:strCache>
                <c:ptCount val="5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PR</c:v>
                </c:pt>
              </c:strCache>
            </c:strRef>
          </c:xVal>
          <c:yVal>
            <c:numRef>
              <c:f>'3 Tray'!$S$23:$S$27</c:f>
              <c:numCache>
                <c:formatCode>0.0000</c:formatCode>
                <c:ptCount val="5"/>
                <c:pt idx="1">
                  <c:v>0.31382803458048475</c:v>
                </c:pt>
                <c:pt idx="2">
                  <c:v>0.48919347730554508</c:v>
                </c:pt>
                <c:pt idx="3">
                  <c:v>0.34753117229264086</c:v>
                </c:pt>
                <c:pt idx="4">
                  <c:v>0.12069805714731861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1C-4BE0-BDA2-19A35EA5EE82}"/>
            </c:ext>
          </c:extLst>
        </c:ser>
        <c:ser>
          <c:idx val="2"/>
          <c:order val="3"/>
          <c:tx>
            <c:v>H (CC)</c:v>
          </c:tx>
          <c:spPr>
            <a:ln w="25400" cap="rnd">
              <a:solidFill>
                <a:schemeClr val="accent5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circle"/>
            <c:size val="10"/>
            <c:spPr>
              <a:noFill/>
              <a:ln w="25400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strRef>
              <c:f>'3 Tray'!$L$32:$L$36</c:f>
              <c:strCache>
                <c:ptCount val="5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PR</c:v>
                </c:pt>
              </c:strCache>
            </c:strRef>
          </c:xVal>
          <c:yVal>
            <c:numRef>
              <c:f>'3 Tray'!$S$32:$S$36</c:f>
              <c:numCache>
                <c:formatCode>0.0000</c:formatCode>
                <c:ptCount val="5"/>
                <c:pt idx="1">
                  <c:v>0.31002666666666667</c:v>
                </c:pt>
                <c:pt idx="2">
                  <c:v>0.44974263769065564</c:v>
                </c:pt>
                <c:pt idx="3">
                  <c:v>0.34363500425560717</c:v>
                </c:pt>
                <c:pt idx="4">
                  <c:v>0.13032172430603634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41C-4BE0-BDA2-19A35EA5EE82}"/>
            </c:ext>
          </c:extLst>
        </c:ser>
        <c:ser>
          <c:idx val="3"/>
          <c:order val="4"/>
          <c:tx>
            <c:v>O (Iteration)</c:v>
          </c:tx>
          <c:spPr>
            <a:ln w="25400" cap="rnd">
              <a:solidFill>
                <a:schemeClr val="accent6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10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strRef>
              <c:f>'3 Tray'!$L$23:$L$27</c:f>
              <c:strCache>
                <c:ptCount val="5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PR</c:v>
                </c:pt>
              </c:strCache>
            </c:strRef>
          </c:xVal>
          <c:yVal>
            <c:numRef>
              <c:f>'3 Tray'!$T$23:$T$27</c:f>
              <c:numCache>
                <c:formatCode>0.0000</c:formatCode>
                <c:ptCount val="5"/>
                <c:pt idx="1">
                  <c:v>1.9573219118179053E-2</c:v>
                </c:pt>
                <c:pt idx="2">
                  <c:v>0.19865149079067279</c:v>
                </c:pt>
                <c:pt idx="3">
                  <c:v>0.61858704343117088</c:v>
                </c:pt>
                <c:pt idx="4">
                  <c:v>0.87709281570396513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41C-4BE0-BDA2-19A35EA5EE82}"/>
            </c:ext>
          </c:extLst>
        </c:ser>
        <c:ser>
          <c:idx val="4"/>
          <c:order val="5"/>
          <c:tx>
            <c:v>O (CC)</c:v>
          </c:tx>
          <c:spPr>
            <a:ln w="25400" cap="rnd">
              <a:solidFill>
                <a:schemeClr val="accent6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square"/>
            <c:size val="10"/>
            <c:spPr>
              <a:noFill/>
              <a:ln w="25400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strRef>
              <c:f>'3 Tray'!$L$32:$L$36</c:f>
              <c:strCache>
                <c:ptCount val="5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PR</c:v>
                </c:pt>
              </c:strCache>
            </c:strRef>
          </c:xVal>
          <c:yVal>
            <c:numRef>
              <c:f>'3 Tray'!$T$32:$T$36</c:f>
              <c:numCache>
                <c:formatCode>0.0000</c:formatCode>
                <c:ptCount val="5"/>
                <c:pt idx="1">
                  <c:v>2.3466000000000001E-2</c:v>
                </c:pt>
                <c:pt idx="2">
                  <c:v>0.19906009974154565</c:v>
                </c:pt>
                <c:pt idx="3">
                  <c:v>0.60941920723375131</c:v>
                </c:pt>
                <c:pt idx="4">
                  <c:v>0.86573679741136378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41C-4BE0-BDA2-19A35EA5E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606576"/>
        <c:axId val="288610496"/>
      </c:scatterChart>
      <c:valAx>
        <c:axId val="288606576"/>
        <c:scaling>
          <c:orientation val="minMax"/>
          <c:max val="5"/>
          <c:min val="1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Stage (TC =1, PR = 5)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610496"/>
        <c:crosses val="autoZero"/>
        <c:crossBetween val="midCat"/>
        <c:majorUnit val="1"/>
      </c:valAx>
      <c:valAx>
        <c:axId val="288610496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y (mole</a:t>
                </a:r>
                <a:r>
                  <a:rPr lang="en-US" sz="2000" baseline="0">
                    <a:solidFill>
                      <a:sysClr val="windowText" lastClr="000000"/>
                    </a:solidFill>
                  </a:rPr>
                  <a:t> fraction</a:t>
                </a:r>
                <a:r>
                  <a:rPr lang="en-US" sz="2000">
                    <a:solidFill>
                      <a:sysClr val="windowText" lastClr="000000"/>
                    </a:solidFill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606576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legend>
      <c:legendPos val="l"/>
      <c:layout>
        <c:manualLayout>
          <c:xMode val="edge"/>
          <c:yMode val="edge"/>
          <c:x val="0.13772893772893774"/>
          <c:y val="4.5052827651948756E-2"/>
          <c:w val="0.16797865651408958"/>
          <c:h val="0.27728063259180175"/>
        </c:manualLayout>
      </c:layout>
      <c:overlay val="0"/>
      <c:spPr>
        <a:solidFill>
          <a:schemeClr val="bg1">
            <a:lumMod val="95000"/>
          </a:schemeClr>
        </a:solidFill>
        <a:ln w="19050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48123792218281"/>
          <c:y val="4.635156895252545E-2"/>
          <c:w val="0.8541341178506533"/>
          <c:h val="0.81992856605306164"/>
        </c:manualLayout>
      </c:layout>
      <c:scatterChart>
        <c:scatterStyle val="lineMarker"/>
        <c:varyColors val="0"/>
        <c:ser>
          <c:idx val="1"/>
          <c:order val="0"/>
          <c:tx>
            <c:v>Iteration</c:v>
          </c:tx>
          <c:spPr>
            <a:ln w="2540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circle"/>
            <c:size val="10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strRef>
              <c:f>'3 Tray'!$L$23:$L$27</c:f>
              <c:strCache>
                <c:ptCount val="5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PR</c:v>
                </c:pt>
              </c:strCache>
            </c:strRef>
          </c:xVal>
          <c:yVal>
            <c:numRef>
              <c:f>'3 Tray'!$U$23:$U$27</c:f>
              <c:numCache>
                <c:formatCode>0.0</c:formatCode>
                <c:ptCount val="5"/>
                <c:pt idx="0">
                  <c:v>9.7736957540116727</c:v>
                </c:pt>
                <c:pt idx="1">
                  <c:v>50.556270249080839</c:v>
                </c:pt>
                <c:pt idx="2">
                  <c:v>86.430469017356245</c:v>
                </c:pt>
                <c:pt idx="3">
                  <c:v>112.906721219262</c:v>
                </c:pt>
                <c:pt idx="4">
                  <c:v>122.05535578509679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42-4B56-AB3F-4945DD692B25}"/>
            </c:ext>
          </c:extLst>
        </c:ser>
        <c:ser>
          <c:idx val="0"/>
          <c:order val="1"/>
          <c:tx>
            <c:v>CC</c:v>
          </c:tx>
          <c:spPr>
            <a:ln w="254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circle"/>
            <c:size val="10"/>
            <c:spPr>
              <a:noFill/>
              <a:ln w="25400">
                <a:solidFill>
                  <a:srgbClr val="FF0000"/>
                </a:solidFill>
              </a:ln>
              <a:effectLst/>
            </c:spPr>
          </c:marker>
          <c:xVal>
            <c:strRef>
              <c:f>'3 Tray'!$L$32:$L$36</c:f>
              <c:strCache>
                <c:ptCount val="5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PR</c:v>
                </c:pt>
              </c:strCache>
            </c:strRef>
          </c:xVal>
          <c:yVal>
            <c:numRef>
              <c:f>'3 Tray'!$U$32:$U$36</c:f>
              <c:numCache>
                <c:formatCode>0.0</c:formatCode>
                <c:ptCount val="5"/>
                <c:pt idx="0">
                  <c:v>10.37</c:v>
                </c:pt>
                <c:pt idx="1">
                  <c:v>51.46</c:v>
                </c:pt>
                <c:pt idx="2">
                  <c:v>85.51</c:v>
                </c:pt>
                <c:pt idx="3">
                  <c:v>112.25</c:v>
                </c:pt>
                <c:pt idx="4">
                  <c:v>121.6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42-4B56-AB3F-4945DD692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954464"/>
        <c:axId val="291955024"/>
      </c:scatterChart>
      <c:valAx>
        <c:axId val="291954464"/>
        <c:scaling>
          <c:orientation val="minMax"/>
          <c:max val="5"/>
          <c:min val="1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Stage (TC =1, PR = 5)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955024"/>
        <c:crosses val="autoZero"/>
        <c:crossBetween val="midCat"/>
        <c:majorUnit val="1"/>
      </c:valAx>
      <c:valAx>
        <c:axId val="29195502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T (</a:t>
                </a:r>
                <a:r>
                  <a:rPr lang="en-US" sz="2000" baseline="30000">
                    <a:solidFill>
                      <a:sysClr val="windowText" lastClr="000000"/>
                    </a:solidFill>
                  </a:rPr>
                  <a:t>o</a:t>
                </a:r>
                <a:r>
                  <a:rPr lang="en-US" sz="2000">
                    <a:solidFill>
                      <a:sysClr val="windowText" lastClr="000000"/>
                    </a:solidFill>
                  </a:rPr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954464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58348694874679119"/>
          <c:y val="0.54461223998579955"/>
          <c:w val="0.12734100545124166"/>
          <c:h val="9.2426877530600596E-2"/>
        </c:manualLayout>
      </c:layout>
      <c:overlay val="0"/>
      <c:spPr>
        <a:solidFill>
          <a:schemeClr val="bg1">
            <a:lumMod val="95000"/>
          </a:schemeClr>
        </a:solidFill>
        <a:ln w="19050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78797115621009"/>
          <c:y val="3.2241027807908315E-2"/>
          <c:w val="0.86437813203002678"/>
          <c:h val="0.81990543377100822"/>
        </c:manualLayout>
      </c:layout>
      <c:scatterChart>
        <c:scatterStyle val="lineMarker"/>
        <c:varyColors val="0"/>
        <c:ser>
          <c:idx val="0"/>
          <c:order val="0"/>
          <c:tx>
            <c:v>L</c:v>
          </c:tx>
          <c:spPr>
            <a:ln w="254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1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strRef>
              <c:f>'3 Tray'!$L$23:$L$27</c:f>
              <c:strCache>
                <c:ptCount val="5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PR</c:v>
                </c:pt>
              </c:strCache>
            </c:strRef>
          </c:xVal>
          <c:yVal>
            <c:numRef>
              <c:f>'3 Tray'!$M$23:$M$27</c:f>
              <c:numCache>
                <c:formatCode>0.0</c:formatCode>
                <c:ptCount val="5"/>
                <c:pt idx="0">
                  <c:v>120.00000000000004</c:v>
                </c:pt>
                <c:pt idx="1">
                  <c:v>120.00000000000006</c:v>
                </c:pt>
                <c:pt idx="2">
                  <c:v>220.00000000000003</c:v>
                </c:pt>
                <c:pt idx="3">
                  <c:v>220.00000000000003</c:v>
                </c:pt>
                <c:pt idx="4">
                  <c:v>39.999999999999986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95-4DC5-ABCC-46016C698FDA}"/>
            </c:ext>
          </c:extLst>
        </c:ser>
        <c:ser>
          <c:idx val="1"/>
          <c:order val="1"/>
          <c:tx>
            <c:v>V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strRef>
              <c:f>'3 Tray'!$L$32:$L$36</c:f>
              <c:strCache>
                <c:ptCount val="5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PR</c:v>
                </c:pt>
              </c:strCache>
            </c:strRef>
          </c:xVal>
          <c:yVal>
            <c:numRef>
              <c:f>'3 Tray'!$M$32:$M$36</c:f>
              <c:numCache>
                <c:formatCode>0.0</c:formatCode>
                <c:ptCount val="5"/>
                <c:pt idx="0" formatCode="General">
                  <c:v>120</c:v>
                </c:pt>
                <c:pt idx="1">
                  <c:v>91.090500000000006</c:v>
                </c:pt>
                <c:pt idx="2">
                  <c:v>193.67959999999999</c:v>
                </c:pt>
                <c:pt idx="3">
                  <c:v>210.8699</c:v>
                </c:pt>
                <c:pt idx="4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95-4DC5-ABCC-46016C698FDA}"/>
            </c:ext>
          </c:extLst>
        </c:ser>
        <c:ser>
          <c:idx val="2"/>
          <c:order val="2"/>
          <c:spPr>
            <a:ln w="254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squar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strRef>
              <c:f>'3 Tray'!$L$23:$L$27</c:f>
              <c:strCache>
                <c:ptCount val="5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PR</c:v>
                </c:pt>
              </c:strCache>
            </c:strRef>
          </c:xVal>
          <c:yVal>
            <c:numRef>
              <c:f>'3 Tray'!$Q$23:$Q$27</c:f>
              <c:numCache>
                <c:formatCode>0.0</c:formatCode>
                <c:ptCount val="5"/>
                <c:pt idx="1">
                  <c:v>180.00000000000003</c:v>
                </c:pt>
                <c:pt idx="2">
                  <c:v>180.00000000000003</c:v>
                </c:pt>
                <c:pt idx="3">
                  <c:v>180.00000000000003</c:v>
                </c:pt>
                <c:pt idx="4">
                  <c:v>180.00000000000003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F95-4DC5-ABCC-46016C698FDA}"/>
            </c:ext>
          </c:extLst>
        </c:ser>
        <c:ser>
          <c:idx val="3"/>
          <c:order val="3"/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strRef>
              <c:f>'3 Tray'!$L$32:$L$36</c:f>
              <c:strCache>
                <c:ptCount val="5"/>
                <c:pt idx="0">
                  <c:v>TC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PR</c:v>
                </c:pt>
              </c:strCache>
            </c:strRef>
          </c:xVal>
          <c:yVal>
            <c:numRef>
              <c:f>'3 Tray'!$Q$32:$Q$36</c:f>
              <c:numCache>
                <c:formatCode>0.0</c:formatCode>
                <c:ptCount val="5"/>
                <c:pt idx="1">
                  <c:v>180</c:v>
                </c:pt>
                <c:pt idx="2">
                  <c:v>151.09049999999999</c:v>
                </c:pt>
                <c:pt idx="3">
                  <c:v>153.67959999999999</c:v>
                </c:pt>
                <c:pt idx="4">
                  <c:v>170.8699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F95-4DC5-ABCC-46016C698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840576"/>
        <c:axId val="280841136"/>
      </c:scatterChart>
      <c:valAx>
        <c:axId val="280840576"/>
        <c:scaling>
          <c:orientation val="minMax"/>
          <c:max val="5"/>
          <c:min val="1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Stage (TC =1, PR = 5)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841136"/>
        <c:crosses val="autoZero"/>
        <c:crossBetween val="midCat"/>
        <c:majorUnit val="1"/>
      </c:valAx>
      <c:valAx>
        <c:axId val="28084113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Flow Rate (mol/s)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840576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legend>
      <c:legendPos val="l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8047008870888734"/>
          <c:y val="5.4825673983266959E-2"/>
          <c:w val="7.0009247055822454E-2"/>
          <c:h val="0.11194460363214731"/>
        </c:manualLayout>
      </c:layout>
      <c:overlay val="0"/>
      <c:spPr>
        <a:solidFill>
          <a:schemeClr val="bg1">
            <a:lumMod val="95000"/>
          </a:schemeClr>
        </a:solidFill>
        <a:ln w="25400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9432A3-16A9-4DC6-80C7-090C32AC59B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36832E-4CB2-40F5-BDE9-ABE20B68D86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showGridLines="0" topLeftCell="A16" zoomScale="90" zoomScaleNormal="90" workbookViewId="0">
      <selection activeCell="Z11" sqref="Z11"/>
    </sheetView>
  </sheetViews>
  <sheetFormatPr defaultRowHeight="15.75" x14ac:dyDescent="0.25"/>
  <cols>
    <col min="1" max="1" width="9.140625" style="189"/>
    <col min="2" max="2" width="10.140625" style="189" bestFit="1" customWidth="1"/>
    <col min="3" max="3" width="9.28515625" style="190" bestFit="1" customWidth="1"/>
    <col min="4" max="6" width="2.5703125" style="189" customWidth="1"/>
    <col min="7" max="7" width="9.140625" style="189"/>
    <col min="8" max="8" width="13.28515625" style="190" bestFit="1" customWidth="1"/>
    <col min="9" max="9" width="10.5703125" style="190" customWidth="1"/>
    <col min="10" max="10" width="6.140625" style="189" customWidth="1"/>
    <col min="11" max="11" width="5.28515625" style="189" customWidth="1"/>
    <col min="12" max="12" width="11.42578125" style="189" customWidth="1"/>
    <col min="13" max="22" width="12.7109375" style="189" customWidth="1"/>
    <col min="23" max="23" width="11.5703125" style="189" bestFit="1" customWidth="1"/>
    <col min="24" max="27" width="12.7109375" style="189" customWidth="1"/>
    <col min="28" max="30" width="9.140625" style="189"/>
  </cols>
  <sheetData>
    <row r="1" spans="1:28" ht="17.25" thickTop="1" thickBot="1" x14ac:dyDescent="0.3">
      <c r="A1" s="189" t="s">
        <v>53</v>
      </c>
      <c r="I1" s="306" t="s">
        <v>55</v>
      </c>
      <c r="J1" s="307"/>
      <c r="K1" s="306"/>
      <c r="L1" s="308"/>
    </row>
    <row r="2" spans="1:28" ht="22.5" thickTop="1" thickBot="1" x14ac:dyDescent="0.4">
      <c r="A2" s="191" t="s">
        <v>54</v>
      </c>
      <c r="I2" s="194" t="s">
        <v>56</v>
      </c>
      <c r="J2" s="309"/>
      <c r="K2" s="309"/>
      <c r="L2" s="310"/>
      <c r="N2" s="298" t="s">
        <v>156</v>
      </c>
      <c r="R2" s="93"/>
      <c r="S2" s="93"/>
      <c r="T2" s="93"/>
      <c r="U2" s="93"/>
      <c r="V2" s="93"/>
      <c r="W2" s="93"/>
      <c r="X2" s="93"/>
      <c r="Y2" s="93"/>
      <c r="Z2" s="92"/>
      <c r="AA2" s="92"/>
      <c r="AB2" s="92"/>
    </row>
    <row r="3" spans="1:28" ht="22.5" thickTop="1" thickBot="1" x14ac:dyDescent="0.4">
      <c r="I3" s="311" t="s">
        <v>57</v>
      </c>
      <c r="J3" s="312"/>
      <c r="K3" s="312"/>
      <c r="L3" s="313"/>
      <c r="N3" s="298" t="s">
        <v>157</v>
      </c>
      <c r="R3" s="93"/>
      <c r="S3" s="93"/>
      <c r="T3" s="93"/>
      <c r="U3" s="93"/>
      <c r="V3" s="93"/>
      <c r="W3" s="93"/>
      <c r="X3" s="93"/>
      <c r="Y3" s="93"/>
      <c r="Z3" s="92"/>
      <c r="AA3" s="92"/>
      <c r="AB3" s="92"/>
    </row>
    <row r="4" spans="1:28" ht="17.25" thickTop="1" thickBot="1" x14ac:dyDescent="0.3">
      <c r="N4" s="189" t="s">
        <v>158</v>
      </c>
    </row>
    <row r="5" spans="1:28" ht="17.25" thickTop="1" thickBot="1" x14ac:dyDescent="0.3">
      <c r="A5" s="192" t="s">
        <v>32</v>
      </c>
      <c r="B5" s="193">
        <v>2</v>
      </c>
    </row>
    <row r="6" spans="1:28" ht="20.25" thickTop="1" thickBot="1" x14ac:dyDescent="0.4">
      <c r="D6" s="321" t="s">
        <v>35</v>
      </c>
      <c r="E6" s="322"/>
      <c r="F6" s="323"/>
      <c r="K6" s="194"/>
      <c r="L6" s="195" t="s">
        <v>64</v>
      </c>
      <c r="M6" s="195" t="s">
        <v>65</v>
      </c>
      <c r="N6" s="195" t="s">
        <v>66</v>
      </c>
      <c r="O6" s="195" t="s">
        <v>67</v>
      </c>
      <c r="P6" s="195" t="s">
        <v>68</v>
      </c>
      <c r="Q6" s="195" t="s">
        <v>69</v>
      </c>
      <c r="R6" s="195" t="s">
        <v>50</v>
      </c>
      <c r="S6" s="195"/>
      <c r="T6" s="195" t="s">
        <v>104</v>
      </c>
      <c r="U6" s="195" t="s">
        <v>105</v>
      </c>
      <c r="V6" s="196" t="s">
        <v>106</v>
      </c>
    </row>
    <row r="7" spans="1:28" ht="20.25" thickTop="1" thickBot="1" x14ac:dyDescent="0.4">
      <c r="A7" s="197" t="s">
        <v>17</v>
      </c>
      <c r="B7" s="198">
        <v>60</v>
      </c>
      <c r="D7" s="324"/>
      <c r="E7" s="325"/>
      <c r="F7" s="326"/>
      <c r="H7" s="199" t="s">
        <v>107</v>
      </c>
      <c r="I7" s="200">
        <v>9.7736957540116727</v>
      </c>
      <c r="K7" s="201" t="s">
        <v>35</v>
      </c>
      <c r="L7" s="202">
        <f>+I9-B7-C11</f>
        <v>0</v>
      </c>
      <c r="M7" s="203"/>
      <c r="N7" s="203"/>
      <c r="O7" s="203"/>
      <c r="P7" s="203"/>
      <c r="Q7" s="203"/>
      <c r="R7" s="202">
        <f>1-T7*B8-U7*B9-(1-B8-B9)*V7</f>
        <v>3.1975534416431306E-14</v>
      </c>
      <c r="S7" s="203" t="s">
        <v>70</v>
      </c>
      <c r="T7" s="204">
        <f>10^($V$16-$W$16/($X$16+I7))/760</f>
        <v>1.4535490637913808</v>
      </c>
      <c r="U7" s="204">
        <f>10^($V$17-$W$17/($X$17+I7))/760</f>
        <v>9.8536699330626365E-2</v>
      </c>
      <c r="V7" s="205">
        <f>10^($V$18-$W$18/($X$18+I7))/760</f>
        <v>7.2771731269127542E-3</v>
      </c>
    </row>
    <row r="8" spans="1:28" ht="20.25" thickTop="1" thickBot="1" x14ac:dyDescent="0.4">
      <c r="A8" s="206" t="s">
        <v>108</v>
      </c>
      <c r="B8" s="207">
        <f>+I10</f>
        <v>0.6665987463013362</v>
      </c>
      <c r="D8" s="327"/>
      <c r="E8" s="328"/>
      <c r="F8" s="329"/>
      <c r="K8" s="201">
        <v>1</v>
      </c>
      <c r="L8" s="202">
        <f>+C11+I16-I9-B16</f>
        <v>0</v>
      </c>
      <c r="M8" s="202">
        <f>+I16*I17+C11*I10-I9*I10-B16*B17</f>
        <v>-5.6598158337806126E-7</v>
      </c>
      <c r="N8" s="202">
        <f>+I16*I18+C11*I11-I9*I11-B16*B18</f>
        <v>-1.2522470171916211E-7</v>
      </c>
      <c r="O8" s="202">
        <f>+I10-T8*B17</f>
        <v>8.4029228020199298E-11</v>
      </c>
      <c r="P8" s="202">
        <f>+I11-U8*B18</f>
        <v>1.0163841990262767E-10</v>
      </c>
      <c r="Q8" s="202">
        <f>+(1-I10-I11)-V8*(1-B17-B18)</f>
        <v>-3.3009404237782647E-11</v>
      </c>
      <c r="R8" s="202">
        <f>+C11-B5*B7</f>
        <v>0</v>
      </c>
      <c r="S8" s="203" t="s">
        <v>36</v>
      </c>
      <c r="T8" s="204">
        <f>10^($V$16-$W$16/($X$16+I14))/760</f>
        <v>4.9402137344953241</v>
      </c>
      <c r="U8" s="204">
        <f>10^($V$17-$W$17/($X$17+I14))/760</f>
        <v>0.54401279622167065</v>
      </c>
      <c r="V8" s="205">
        <f>10^($V$18-$W$18/($X$18+I14))/760</f>
        <v>6.7917613322435386E-2</v>
      </c>
    </row>
    <row r="9" spans="1:28" ht="20.25" thickTop="1" thickBot="1" x14ac:dyDescent="0.4">
      <c r="A9" s="208" t="s">
        <v>109</v>
      </c>
      <c r="B9" s="209">
        <f>+I11</f>
        <v>0.31382803458048475</v>
      </c>
      <c r="D9" s="210"/>
      <c r="E9" s="211"/>
      <c r="F9" s="212"/>
      <c r="H9" s="213" t="s">
        <v>110</v>
      </c>
      <c r="I9" s="214">
        <v>180.00000000000003</v>
      </c>
      <c r="K9" s="201">
        <v>2</v>
      </c>
      <c r="L9" s="202">
        <f>+B16+I24+B20-I16-B24</f>
        <v>0</v>
      </c>
      <c r="M9" s="202">
        <f>+I24*I25+B16*B17-I16*I17-B24*B25+B20*B21</f>
        <v>4.5936855030959123E-7</v>
      </c>
      <c r="N9" s="202">
        <f>+I24*I26+B16*B18+B20*B22-I16*I18-B24*B26</f>
        <v>-1.9688116026372882E-8</v>
      </c>
      <c r="O9" s="202">
        <f>+I17-T9*B25</f>
        <v>1.4258180747184213E-9</v>
      </c>
      <c r="P9" s="202">
        <f>+I18-U9*B26</f>
        <v>-3.733274245298901E-10</v>
      </c>
      <c r="Q9" s="202">
        <f>+(1-I17-I18)-V9*(1-B25-B26)</f>
        <v>-3.3573321900348674E-10</v>
      </c>
      <c r="R9" s="202">
        <f>+I16-I9</f>
        <v>0</v>
      </c>
      <c r="S9" s="203" t="s">
        <v>154</v>
      </c>
      <c r="T9" s="204">
        <f>10^($V$16-$W$16/($X$16+I21))/760</f>
        <v>11.252891477682567</v>
      </c>
      <c r="U9" s="204">
        <f>10^($V$17-$W$17/($X$17+I21))/760</f>
        <v>1.6888347747678265</v>
      </c>
      <c r="V9" s="205">
        <f>10^($V$18-$W$18/($X$18+I21))/760</f>
        <v>0.29102322143096626</v>
      </c>
    </row>
    <row r="10" spans="1:28" ht="20.25" thickTop="1" thickBot="1" x14ac:dyDescent="0.4">
      <c r="C10" s="215"/>
      <c r="D10" s="216"/>
      <c r="E10" s="217"/>
      <c r="F10" s="218"/>
      <c r="H10" s="219" t="s">
        <v>111</v>
      </c>
      <c r="I10" s="220">
        <v>0.6665987463013362</v>
      </c>
      <c r="J10" s="221"/>
      <c r="K10" s="201">
        <v>3</v>
      </c>
      <c r="L10" s="202">
        <f>+B24+I30-I24-B30</f>
        <v>0</v>
      </c>
      <c r="M10" s="202">
        <f>+I30*I31+B24*B25-I24*I25-B30*B31</f>
        <v>9.6127707627235992E-8</v>
      </c>
      <c r="N10" s="202">
        <f>+I30*I32+B24*B26-I24*I26-B30*B32</f>
        <v>4.410489395922923E-8</v>
      </c>
      <c r="O10" s="202">
        <f>+I25-T10*B31</f>
        <v>1.0632177083191863E-10</v>
      </c>
      <c r="P10" s="202">
        <f>+I26-U10*B32</f>
        <v>2.4088608885364238E-10</v>
      </c>
      <c r="Q10" s="202">
        <f>+(1-I25-I26)-V10*(1-B31-B32)</f>
        <v>-2.025480894118914E-10</v>
      </c>
      <c r="R10" s="202">
        <f>+I24-I16</f>
        <v>0</v>
      </c>
      <c r="S10" s="203" t="s">
        <v>154</v>
      </c>
      <c r="T10" s="204">
        <f>10^($V$16-$W$16/($X$16+I28))/760</f>
        <v>18.555280833972756</v>
      </c>
      <c r="U10" s="204">
        <f>10^($V$17-$W$17/($X$17+I28))/760</f>
        <v>3.3393153243340796</v>
      </c>
      <c r="V10" s="205">
        <f>10^($V$18-$W$18/($X$18+I28))/760</f>
        <v>0.69185332460334303</v>
      </c>
    </row>
    <row r="11" spans="1:28" ht="20.25" thickTop="1" thickBot="1" x14ac:dyDescent="0.4">
      <c r="B11" s="199" t="s">
        <v>112</v>
      </c>
      <c r="C11" s="200">
        <v>120.00000000000004</v>
      </c>
      <c r="E11" s="217"/>
      <c r="F11" s="218"/>
      <c r="H11" s="222" t="s">
        <v>113</v>
      </c>
      <c r="I11" s="223">
        <v>0.31382803458048475</v>
      </c>
      <c r="J11" s="221"/>
      <c r="K11" s="224" t="s">
        <v>43</v>
      </c>
      <c r="L11" s="225">
        <f>+B30-I30-B37</f>
        <v>0</v>
      </c>
      <c r="M11" s="225">
        <f>+B30*B31-B37*B38-I30*I31</f>
        <v>1.0485327495146635E-8</v>
      </c>
      <c r="N11" s="225">
        <f>+B30*B32-B37*B39-I30*I32</f>
        <v>1.0080793089173312E-7</v>
      </c>
      <c r="O11" s="225">
        <f>+I31-T11*B38</f>
        <v>3.9053391596988174E-12</v>
      </c>
      <c r="P11" s="225">
        <f>+I32-U11*B39</f>
        <v>6.9099115318493887E-11</v>
      </c>
      <c r="Q11" s="225">
        <f>+(1-I31-I32)-V11*(1-B38-B39)</f>
        <v>-4.7000514591388765E-11</v>
      </c>
      <c r="R11" s="225">
        <f>+I30-I24</f>
        <v>0</v>
      </c>
      <c r="S11" s="226" t="s">
        <v>154</v>
      </c>
      <c r="T11" s="227">
        <f>10^($V$16-$W$16/($X$16+I35))/760</f>
        <v>21.683502771283379</v>
      </c>
      <c r="U11" s="227">
        <f>10^($V$17-$W$17/($X$17+I35))/760</f>
        <v>4.1253083280115437</v>
      </c>
      <c r="V11" s="228">
        <f>10^($V$18-$W$18/($X$18+I35))/760</f>
        <v>0.90362303319438697</v>
      </c>
    </row>
    <row r="12" spans="1:28" ht="17.25" thickTop="1" thickBot="1" x14ac:dyDescent="0.3">
      <c r="E12" s="229"/>
      <c r="F12" s="218"/>
      <c r="G12" s="210"/>
      <c r="H12" s="230"/>
      <c r="I12" s="230"/>
      <c r="J12" s="210"/>
      <c r="K12" s="210"/>
      <c r="L12" s="231"/>
      <c r="M12" s="231"/>
      <c r="N12" s="231"/>
      <c r="O12" s="231"/>
      <c r="P12" s="231"/>
      <c r="Q12" s="231"/>
      <c r="R12" s="231"/>
    </row>
    <row r="13" spans="1:28" ht="17.25" thickTop="1" thickBot="1" x14ac:dyDescent="0.3">
      <c r="D13" s="321">
        <v>1</v>
      </c>
      <c r="E13" s="322"/>
      <c r="F13" s="323"/>
      <c r="J13" s="210"/>
      <c r="K13" s="210"/>
      <c r="L13" s="231"/>
      <c r="M13" s="231"/>
      <c r="N13" s="231"/>
      <c r="O13" s="231"/>
    </row>
    <row r="14" spans="1:28" ht="20.25" thickTop="1" thickBot="1" x14ac:dyDescent="0.4">
      <c r="D14" s="324"/>
      <c r="E14" s="325"/>
      <c r="F14" s="326"/>
      <c r="H14" s="199" t="s">
        <v>114</v>
      </c>
      <c r="I14" s="200">
        <v>50.556270249080839</v>
      </c>
      <c r="J14" s="210"/>
      <c r="K14" s="232" t="s">
        <v>60</v>
      </c>
      <c r="L14" s="233"/>
      <c r="M14" s="233"/>
      <c r="N14" s="234"/>
      <c r="O14" s="231"/>
      <c r="P14" s="232" t="s">
        <v>159</v>
      </c>
      <c r="Q14" s="342"/>
      <c r="R14" s="342"/>
      <c r="S14" s="343"/>
      <c r="U14" s="318" t="s">
        <v>47</v>
      </c>
      <c r="V14" s="319"/>
      <c r="W14" s="319"/>
      <c r="X14" s="320"/>
    </row>
    <row r="15" spans="1:28" ht="20.25" thickTop="1" thickBot="1" x14ac:dyDescent="0.4">
      <c r="B15" s="231"/>
      <c r="D15" s="327"/>
      <c r="E15" s="328"/>
      <c r="F15" s="329"/>
      <c r="K15" s="237" t="s">
        <v>115</v>
      </c>
      <c r="L15" s="235"/>
      <c r="M15" s="235"/>
      <c r="N15" s="236"/>
      <c r="O15" s="231"/>
      <c r="P15" s="237" t="s">
        <v>160</v>
      </c>
      <c r="Q15" s="240"/>
      <c r="R15" s="240"/>
      <c r="S15" s="344"/>
      <c r="U15" s="182"/>
      <c r="V15" s="235" t="s">
        <v>34</v>
      </c>
      <c r="W15" s="235" t="s">
        <v>33</v>
      </c>
      <c r="X15" s="236" t="s">
        <v>26</v>
      </c>
    </row>
    <row r="16" spans="1:28" ht="19.5" thickTop="1" x14ac:dyDescent="0.35">
      <c r="A16" s="213" t="s">
        <v>116</v>
      </c>
      <c r="B16" s="214">
        <v>120.00000000000006</v>
      </c>
      <c r="D16" s="210"/>
      <c r="E16" s="238"/>
      <c r="F16" s="210"/>
      <c r="H16" s="213" t="s">
        <v>117</v>
      </c>
      <c r="I16" s="214">
        <v>180.00000000000003</v>
      </c>
      <c r="K16" s="237" t="s">
        <v>71</v>
      </c>
      <c r="L16" s="235"/>
      <c r="M16" s="235"/>
      <c r="N16" s="236"/>
      <c r="O16" s="231"/>
      <c r="P16" s="237" t="s">
        <v>161</v>
      </c>
      <c r="Q16" s="240"/>
      <c r="R16" s="240"/>
      <c r="S16" s="344"/>
      <c r="U16" s="182" t="s">
        <v>0</v>
      </c>
      <c r="V16" s="183">
        <v>6.8248499999999996</v>
      </c>
      <c r="W16" s="183">
        <v>943.45299999999997</v>
      </c>
      <c r="X16" s="184">
        <v>239.71100000000001</v>
      </c>
    </row>
    <row r="17" spans="1:24" ht="18.75" x14ac:dyDescent="0.35">
      <c r="A17" s="219" t="s">
        <v>108</v>
      </c>
      <c r="B17" s="220">
        <v>0.13493317942151839</v>
      </c>
      <c r="D17" s="210"/>
      <c r="E17" s="239"/>
      <c r="F17" s="210"/>
      <c r="H17" s="219" t="s">
        <v>118</v>
      </c>
      <c r="I17" s="220">
        <v>0.31215503190378213</v>
      </c>
      <c r="K17" s="237" t="s">
        <v>72</v>
      </c>
      <c r="L17" s="240"/>
      <c r="M17" s="240"/>
      <c r="N17" s="236"/>
      <c r="O17" s="231"/>
      <c r="P17" s="237" t="s">
        <v>162</v>
      </c>
      <c r="Q17" s="240"/>
      <c r="R17" s="240"/>
      <c r="S17" s="344"/>
      <c r="U17" s="182" t="s">
        <v>1</v>
      </c>
      <c r="V17" s="183">
        <v>6.8855500000000003</v>
      </c>
      <c r="W17" s="183">
        <v>1175.817</v>
      </c>
      <c r="X17" s="184">
        <v>224.86699999999999</v>
      </c>
    </row>
    <row r="18" spans="1:24" ht="19.5" thickBot="1" x14ac:dyDescent="0.4">
      <c r="A18" s="222" t="s">
        <v>109</v>
      </c>
      <c r="B18" s="223">
        <v>0.57687619971161452</v>
      </c>
      <c r="E18" s="239"/>
      <c r="H18" s="222" t="s">
        <v>119</v>
      </c>
      <c r="I18" s="223">
        <v>0.48919347730554508</v>
      </c>
      <c r="K18" s="241" t="s">
        <v>73</v>
      </c>
      <c r="L18" s="242"/>
      <c r="M18" s="242"/>
      <c r="N18" s="243"/>
      <c r="O18" s="231"/>
      <c r="P18" s="237" t="s">
        <v>163</v>
      </c>
      <c r="Q18" s="240"/>
      <c r="R18" s="240"/>
      <c r="S18" s="344"/>
      <c r="U18" s="182" t="s">
        <v>2</v>
      </c>
      <c r="V18" s="183">
        <v>6.9187399999999997</v>
      </c>
      <c r="W18" s="183">
        <v>1351.7560000000001</v>
      </c>
      <c r="X18" s="184">
        <v>209.1</v>
      </c>
    </row>
    <row r="19" spans="1:24" ht="20.25" thickTop="1" thickBot="1" x14ac:dyDescent="0.4">
      <c r="B19" s="231"/>
      <c r="E19" s="247"/>
      <c r="P19" s="237" t="s">
        <v>164</v>
      </c>
      <c r="Q19" s="240"/>
      <c r="R19" s="240"/>
      <c r="S19" s="344"/>
      <c r="U19" s="244" t="s">
        <v>52</v>
      </c>
      <c r="V19" s="245">
        <v>6.9570699999999999</v>
      </c>
      <c r="W19" s="245">
        <v>1503.568</v>
      </c>
      <c r="X19" s="246">
        <v>194.738</v>
      </c>
    </row>
    <row r="20" spans="1:24" ht="20.25" thickTop="1" thickBot="1" x14ac:dyDescent="0.4">
      <c r="A20" s="197" t="s">
        <v>3</v>
      </c>
      <c r="B20" s="248">
        <v>100</v>
      </c>
      <c r="C20" s="249"/>
      <c r="D20" s="321">
        <v>2</v>
      </c>
      <c r="E20" s="322"/>
      <c r="F20" s="323"/>
      <c r="P20" s="241" t="s">
        <v>165</v>
      </c>
      <c r="Q20" s="345"/>
      <c r="R20" s="345"/>
      <c r="S20" s="346"/>
    </row>
    <row r="21" spans="1:24" ht="20.25" thickTop="1" thickBot="1" x14ac:dyDescent="0.4">
      <c r="A21" s="250" t="s">
        <v>120</v>
      </c>
      <c r="B21" s="251">
        <v>0.4</v>
      </c>
      <c r="D21" s="324"/>
      <c r="E21" s="325"/>
      <c r="F21" s="326"/>
      <c r="H21" s="199" t="s">
        <v>121</v>
      </c>
      <c r="I21" s="200">
        <v>86.430469017356245</v>
      </c>
      <c r="L21" s="189" t="s">
        <v>59</v>
      </c>
    </row>
    <row r="22" spans="1:24" ht="20.25" thickTop="1" thickBot="1" x14ac:dyDescent="0.4">
      <c r="A22" s="252" t="s">
        <v>122</v>
      </c>
      <c r="B22" s="253">
        <v>0.2</v>
      </c>
      <c r="D22" s="327"/>
      <c r="E22" s="328"/>
      <c r="F22" s="329"/>
      <c r="L22" s="254"/>
      <c r="M22" s="233" t="s">
        <v>44</v>
      </c>
      <c r="N22" s="233" t="s">
        <v>123</v>
      </c>
      <c r="O22" s="233" t="s">
        <v>124</v>
      </c>
      <c r="P22" s="233" t="s">
        <v>125</v>
      </c>
      <c r="Q22" s="233" t="s">
        <v>45</v>
      </c>
      <c r="R22" s="233" t="s">
        <v>126</v>
      </c>
      <c r="S22" s="233" t="s">
        <v>127</v>
      </c>
      <c r="T22" s="233" t="s">
        <v>128</v>
      </c>
      <c r="U22" s="234" t="s">
        <v>46</v>
      </c>
    </row>
    <row r="23" spans="1:24" ht="17.25" thickTop="1" thickBot="1" x14ac:dyDescent="0.3">
      <c r="B23" s="255"/>
      <c r="C23" s="256"/>
      <c r="D23" s="210"/>
      <c r="E23" s="238"/>
      <c r="F23" s="210"/>
      <c r="L23" s="182" t="s">
        <v>35</v>
      </c>
      <c r="M23" s="257">
        <f>+C11</f>
        <v>120.00000000000004</v>
      </c>
      <c r="N23" s="183">
        <f>+B8</f>
        <v>0.6665987463013362</v>
      </c>
      <c r="O23" s="183">
        <f>+B9</f>
        <v>0.31382803458048475</v>
      </c>
      <c r="P23" s="183">
        <f>1-N23-O23</f>
        <v>1.9573219118179053E-2</v>
      </c>
      <c r="Q23" s="240"/>
      <c r="R23" s="240"/>
      <c r="S23" s="240"/>
      <c r="T23" s="240"/>
      <c r="U23" s="258">
        <f>+I7</f>
        <v>9.7736957540116727</v>
      </c>
    </row>
    <row r="24" spans="1:24" ht="19.5" thickTop="1" x14ac:dyDescent="0.35">
      <c r="A24" s="213" t="s">
        <v>129</v>
      </c>
      <c r="B24" s="214">
        <v>220.00000000000003</v>
      </c>
      <c r="D24" s="210"/>
      <c r="E24" s="239"/>
      <c r="F24" s="210"/>
      <c r="H24" s="213" t="s">
        <v>130</v>
      </c>
      <c r="I24" s="214">
        <v>180.00000000000003</v>
      </c>
      <c r="L24" s="182">
        <v>1</v>
      </c>
      <c r="M24" s="257">
        <f>+B16</f>
        <v>120.00000000000006</v>
      </c>
      <c r="N24" s="183">
        <f>+B17</f>
        <v>0.13493317942151839</v>
      </c>
      <c r="O24" s="183">
        <f>+B18</f>
        <v>0.57687619971161452</v>
      </c>
      <c r="P24" s="183">
        <f t="shared" ref="P24:P27" si="0">1-N24-O24</f>
        <v>0.28819062086686709</v>
      </c>
      <c r="Q24" s="257">
        <f>+I9</f>
        <v>180.00000000000003</v>
      </c>
      <c r="R24" s="183">
        <f>+I10</f>
        <v>0.6665987463013362</v>
      </c>
      <c r="S24" s="183">
        <f>+I11</f>
        <v>0.31382803458048475</v>
      </c>
      <c r="T24" s="183">
        <f>1-R24-S24</f>
        <v>1.9573219118179053E-2</v>
      </c>
      <c r="U24" s="258">
        <f>+I14</f>
        <v>50.556270249080839</v>
      </c>
    </row>
    <row r="25" spans="1:24" ht="18.75" x14ac:dyDescent="0.35">
      <c r="A25" s="219" t="s">
        <v>131</v>
      </c>
      <c r="B25" s="220">
        <v>2.7739984082939866E-2</v>
      </c>
      <c r="E25" s="239"/>
      <c r="H25" s="219" t="s">
        <v>132</v>
      </c>
      <c r="I25" s="220">
        <v>3.3881784276188306E-2</v>
      </c>
      <c r="L25" s="182">
        <v>2</v>
      </c>
      <c r="M25" s="257">
        <f>+B24</f>
        <v>220.00000000000003</v>
      </c>
      <c r="N25" s="183">
        <f>+B25</f>
        <v>2.7739984082939866E-2</v>
      </c>
      <c r="O25" s="183">
        <f>+B26</f>
        <v>0.28966331401254136</v>
      </c>
      <c r="P25" s="183">
        <f t="shared" si="0"/>
        <v>0.68259670190451871</v>
      </c>
      <c r="Q25" s="257">
        <f>+I16</f>
        <v>180.00000000000003</v>
      </c>
      <c r="R25" s="183">
        <f>+I17</f>
        <v>0.31215503190378213</v>
      </c>
      <c r="S25" s="183">
        <f>+I18</f>
        <v>0.48919347730554508</v>
      </c>
      <c r="T25" s="183">
        <f t="shared" ref="T25:T27" si="1">1-R25-S25</f>
        <v>0.19865149079067279</v>
      </c>
      <c r="U25" s="258">
        <f>+I21</f>
        <v>86.430469017356245</v>
      </c>
    </row>
    <row r="26" spans="1:24" ht="19.5" thickBot="1" x14ac:dyDescent="0.4">
      <c r="A26" s="222" t="s">
        <v>133</v>
      </c>
      <c r="B26" s="223">
        <v>0.28966331401254136</v>
      </c>
      <c r="E26" s="247"/>
      <c r="H26" s="222" t="s">
        <v>134</v>
      </c>
      <c r="I26" s="223">
        <v>0.34753117229264086</v>
      </c>
      <c r="L26" s="182">
        <v>3</v>
      </c>
      <c r="M26" s="257">
        <f>+B30</f>
        <v>220.00000000000003</v>
      </c>
      <c r="N26" s="183">
        <f>+B31</f>
        <v>1.8259914507913336E-3</v>
      </c>
      <c r="O26" s="183">
        <f>+B32</f>
        <v>0.10407258323861908</v>
      </c>
      <c r="P26" s="183">
        <f t="shared" si="0"/>
        <v>0.89410142531058956</v>
      </c>
      <c r="Q26" s="257">
        <f>+I24</f>
        <v>180.00000000000003</v>
      </c>
      <c r="R26" s="183">
        <f>+I25</f>
        <v>3.3881784276188306E-2</v>
      </c>
      <c r="S26" s="183">
        <f>+I26</f>
        <v>0.34753117229264086</v>
      </c>
      <c r="T26" s="183">
        <f t="shared" si="1"/>
        <v>0.61858704343117088</v>
      </c>
      <c r="U26" s="258">
        <f>+I28</f>
        <v>112.906721219262</v>
      </c>
      <c r="V26" s="231"/>
    </row>
    <row r="27" spans="1:24" ht="17.25" thickTop="1" thickBot="1" x14ac:dyDescent="0.3">
      <c r="D27" s="321">
        <v>3</v>
      </c>
      <c r="E27" s="322"/>
      <c r="F27" s="323"/>
      <c r="L27" s="244" t="s">
        <v>43</v>
      </c>
      <c r="M27" s="259">
        <f>+B37</f>
        <v>39.999999999999986</v>
      </c>
      <c r="N27" s="245">
        <f>+B38</f>
        <v>1.0188054799598998E-4</v>
      </c>
      <c r="O27" s="245">
        <f>+B39</f>
        <v>2.9257948129272959E-2</v>
      </c>
      <c r="P27" s="245">
        <f t="shared" si="0"/>
        <v>0.97064017132273106</v>
      </c>
      <c r="Q27" s="259">
        <f>+I30</f>
        <v>180.00000000000003</v>
      </c>
      <c r="R27" s="245">
        <f>+I31</f>
        <v>2.2091271487162572E-3</v>
      </c>
      <c r="S27" s="245">
        <f>+I32</f>
        <v>0.12069805714731861</v>
      </c>
      <c r="T27" s="245">
        <f t="shared" si="1"/>
        <v>0.87709281570396513</v>
      </c>
      <c r="U27" s="260">
        <f>+I35</f>
        <v>122.05535578509679</v>
      </c>
      <c r="V27" s="231"/>
    </row>
    <row r="28" spans="1:24" ht="20.25" thickTop="1" thickBot="1" x14ac:dyDescent="0.4">
      <c r="D28" s="324"/>
      <c r="E28" s="325"/>
      <c r="F28" s="326"/>
      <c r="H28" s="199" t="s">
        <v>135</v>
      </c>
      <c r="I28" s="200">
        <v>112.906721219262</v>
      </c>
    </row>
    <row r="29" spans="1:24" ht="17.25" thickTop="1" thickBot="1" x14ac:dyDescent="0.3">
      <c r="D29" s="327"/>
      <c r="E29" s="328"/>
      <c r="F29" s="328"/>
      <c r="G29" s="261"/>
      <c r="H29" s="230"/>
      <c r="I29" s="230"/>
      <c r="J29" s="210"/>
    </row>
    <row r="30" spans="1:24" ht="20.25" thickTop="1" thickBot="1" x14ac:dyDescent="0.4">
      <c r="A30" s="213" t="s">
        <v>136</v>
      </c>
      <c r="B30" s="214">
        <v>220.00000000000003</v>
      </c>
      <c r="E30" s="211"/>
      <c r="H30" s="213" t="s">
        <v>137</v>
      </c>
      <c r="I30" s="214">
        <v>180.00000000000003</v>
      </c>
      <c r="J30" s="210"/>
      <c r="L30" s="189" t="s">
        <v>74</v>
      </c>
    </row>
    <row r="31" spans="1:24" ht="19.5" thickTop="1" x14ac:dyDescent="0.35">
      <c r="A31" s="219" t="s">
        <v>138</v>
      </c>
      <c r="B31" s="220">
        <v>1.8259914507913336E-3</v>
      </c>
      <c r="E31" s="217"/>
      <c r="F31" s="210"/>
      <c r="H31" s="219" t="s">
        <v>139</v>
      </c>
      <c r="I31" s="220">
        <v>2.2091271487162572E-3</v>
      </c>
      <c r="J31" s="210"/>
      <c r="L31" s="254"/>
      <c r="M31" s="233" t="s">
        <v>44</v>
      </c>
      <c r="N31" s="233" t="s">
        <v>123</v>
      </c>
      <c r="O31" s="233" t="s">
        <v>124</v>
      </c>
      <c r="P31" s="233" t="s">
        <v>125</v>
      </c>
      <c r="Q31" s="233" t="s">
        <v>45</v>
      </c>
      <c r="R31" s="233" t="s">
        <v>126</v>
      </c>
      <c r="S31" s="233" t="s">
        <v>127</v>
      </c>
      <c r="T31" s="233" t="s">
        <v>128</v>
      </c>
      <c r="U31" s="234" t="s">
        <v>46</v>
      </c>
      <c r="V31" s="231"/>
    </row>
    <row r="32" spans="1:24" ht="19.5" thickBot="1" x14ac:dyDescent="0.4">
      <c r="A32" s="222" t="s">
        <v>140</v>
      </c>
      <c r="B32" s="223">
        <v>0.10407258323861908</v>
      </c>
      <c r="E32" s="217"/>
      <c r="H32" s="222" t="s">
        <v>141</v>
      </c>
      <c r="I32" s="223">
        <v>0.12069805714731861</v>
      </c>
      <c r="J32" s="262"/>
      <c r="K32" s="210"/>
      <c r="L32" s="182" t="s">
        <v>35</v>
      </c>
      <c r="M32" s="263">
        <v>120</v>
      </c>
      <c r="N32" s="183">
        <v>0.66650758333333326</v>
      </c>
      <c r="O32" s="183">
        <v>0.31002666666666667</v>
      </c>
      <c r="P32" s="183">
        <v>2.3466000000000001E-2</v>
      </c>
      <c r="Q32" s="240"/>
      <c r="R32" s="240"/>
      <c r="S32" s="240"/>
      <c r="T32" s="240"/>
      <c r="U32" s="258">
        <v>10.37</v>
      </c>
      <c r="V32" s="231"/>
    </row>
    <row r="33" spans="1:24" ht="17.25" thickTop="1" thickBot="1" x14ac:dyDescent="0.3">
      <c r="E33" s="229"/>
      <c r="F33" s="264"/>
      <c r="G33" s="262"/>
      <c r="H33" s="230"/>
      <c r="I33" s="230"/>
      <c r="J33" s="262"/>
      <c r="K33" s="210"/>
      <c r="L33" s="182">
        <v>1</v>
      </c>
      <c r="M33" s="257">
        <v>91.090500000000006</v>
      </c>
      <c r="N33" s="183">
        <v>0.14350651275379978</v>
      </c>
      <c r="O33" s="183">
        <v>0.54177153490210284</v>
      </c>
      <c r="P33" s="183">
        <v>0.31472140343943661</v>
      </c>
      <c r="Q33" s="257">
        <v>180</v>
      </c>
      <c r="R33" s="183">
        <v>0.66650755555555563</v>
      </c>
      <c r="S33" s="183">
        <v>0.31002666666666667</v>
      </c>
      <c r="T33" s="183">
        <v>2.3466000000000001E-2</v>
      </c>
      <c r="U33" s="258">
        <v>51.46</v>
      </c>
    </row>
    <row r="34" spans="1:24" ht="17.25" thickTop="1" thickBot="1" x14ac:dyDescent="0.3">
      <c r="D34" s="321" t="s">
        <v>36</v>
      </c>
      <c r="E34" s="322"/>
      <c r="F34" s="322"/>
      <c r="G34" s="265"/>
      <c r="H34" s="230"/>
      <c r="I34" s="230"/>
      <c r="J34" s="262"/>
      <c r="K34" s="210"/>
      <c r="L34" s="182">
        <v>2</v>
      </c>
      <c r="M34" s="257">
        <v>193.67959999999999</v>
      </c>
      <c r="N34" s="183">
        <v>3.7299281906819304E-2</v>
      </c>
      <c r="O34" s="183">
        <v>0.27988543966427026</v>
      </c>
      <c r="P34" s="183">
        <v>0.68281502027059127</v>
      </c>
      <c r="Q34" s="257">
        <v>151.09049999999999</v>
      </c>
      <c r="R34" s="183">
        <v>0.35119699782580643</v>
      </c>
      <c r="S34" s="183">
        <v>0.44974263769065564</v>
      </c>
      <c r="T34" s="183">
        <v>0.19906009974154565</v>
      </c>
      <c r="U34" s="258">
        <v>85.51</v>
      </c>
    </row>
    <row r="35" spans="1:24" ht="20.25" thickTop="1" thickBot="1" x14ac:dyDescent="0.4">
      <c r="D35" s="324"/>
      <c r="E35" s="325"/>
      <c r="F35" s="326"/>
      <c r="H35" s="199" t="s">
        <v>142</v>
      </c>
      <c r="I35" s="200">
        <v>122.05535578509679</v>
      </c>
      <c r="J35" s="262"/>
      <c r="L35" s="182">
        <v>3</v>
      </c>
      <c r="M35" s="257">
        <v>210.8699</v>
      </c>
      <c r="N35" s="183">
        <v>3.239106197707686E-3</v>
      </c>
      <c r="O35" s="183">
        <v>0.1122325661462352</v>
      </c>
      <c r="P35" s="183">
        <v>0.88452828023345198</v>
      </c>
      <c r="Q35" s="257">
        <v>153.67959999999999</v>
      </c>
      <c r="R35" s="183">
        <v>4.694539808797004E-2</v>
      </c>
      <c r="S35" s="183">
        <v>0.34363500425560717</v>
      </c>
      <c r="T35" s="183">
        <v>0.60941920723375131</v>
      </c>
      <c r="U35" s="258">
        <v>112.25</v>
      </c>
      <c r="V35" s="266"/>
    </row>
    <row r="36" spans="1:24" ht="17.25" thickTop="1" thickBot="1" x14ac:dyDescent="0.3">
      <c r="D36" s="327"/>
      <c r="E36" s="328"/>
      <c r="F36" s="329"/>
      <c r="L36" s="244" t="s">
        <v>43</v>
      </c>
      <c r="M36" s="259">
        <v>40</v>
      </c>
      <c r="N36" s="245">
        <v>2.3874999999999998E-4</v>
      </c>
      <c r="O36" s="245">
        <v>3.4960249999999998E-2</v>
      </c>
      <c r="P36" s="245">
        <v>0.96480099999999991</v>
      </c>
      <c r="Q36" s="259">
        <v>170.8699</v>
      </c>
      <c r="R36" s="245">
        <v>3.9414197585414404E-3</v>
      </c>
      <c r="S36" s="245">
        <v>0.13032172430603634</v>
      </c>
      <c r="T36" s="245">
        <v>0.86573679741136378</v>
      </c>
      <c r="U36" s="260">
        <v>121.6</v>
      </c>
    </row>
    <row r="37" spans="1:24" ht="17.25" thickTop="1" thickBot="1" x14ac:dyDescent="0.3">
      <c r="A37" s="213" t="s">
        <v>23</v>
      </c>
      <c r="B37" s="214">
        <v>39.999999999999986</v>
      </c>
      <c r="E37" s="267"/>
    </row>
    <row r="38" spans="1:24" ht="19.5" thickTop="1" x14ac:dyDescent="0.35">
      <c r="A38" s="219" t="s">
        <v>143</v>
      </c>
      <c r="B38" s="220">
        <v>1.0188054799598998E-4</v>
      </c>
      <c r="E38" s="268"/>
      <c r="G38" s="206" t="s">
        <v>144</v>
      </c>
      <c r="H38" s="269">
        <f>+(B20*B21-B7*B8)/B37-B38</f>
        <v>-3.2024621669790587E-16</v>
      </c>
      <c r="I38" s="270"/>
      <c r="X38" s="231"/>
    </row>
    <row r="39" spans="1:24" ht="19.5" thickBot="1" x14ac:dyDescent="0.4">
      <c r="A39" s="222" t="s">
        <v>145</v>
      </c>
      <c r="B39" s="223">
        <v>2.9257948129272959E-2</v>
      </c>
      <c r="E39" s="268"/>
      <c r="G39" s="208" t="s">
        <v>146</v>
      </c>
      <c r="H39" s="271">
        <f>+(B20*B22-B7*B9)/B37-B39</f>
        <v>-3.4694469519536142E-17</v>
      </c>
      <c r="I39" s="270"/>
    </row>
    <row r="40" spans="1:24" ht="16.5" thickTop="1" x14ac:dyDescent="0.25">
      <c r="E40" s="268"/>
      <c r="G40" s="255"/>
      <c r="L40" s="231"/>
      <c r="M40" s="231"/>
      <c r="N40" s="231"/>
      <c r="O40" s="231"/>
      <c r="P40" s="231"/>
      <c r="Q40" s="231"/>
      <c r="R40" s="231"/>
      <c r="S40" s="231"/>
      <c r="T40" s="231"/>
    </row>
    <row r="41" spans="1:24" ht="16.5" thickBot="1" x14ac:dyDescent="0.3"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</row>
    <row r="42" spans="1:24" ht="17.25" thickTop="1" thickBot="1" x14ac:dyDescent="0.3">
      <c r="A42" s="272"/>
      <c r="B42" s="273" t="s">
        <v>58</v>
      </c>
      <c r="C42" s="274">
        <f>100*B37*(1-B38-B39)/(B20*(1-B21-B22))</f>
        <v>97.064017132273065</v>
      </c>
      <c r="L42" s="231"/>
      <c r="M42" s="231"/>
      <c r="N42" s="231"/>
      <c r="O42" s="231"/>
      <c r="P42" s="275"/>
      <c r="Q42" s="276"/>
      <c r="R42" s="276"/>
      <c r="S42" s="276"/>
    </row>
    <row r="43" spans="1:24" ht="16.5" thickTop="1" x14ac:dyDescent="0.25">
      <c r="L43" s="231"/>
      <c r="M43" s="231"/>
      <c r="N43" s="231"/>
      <c r="O43" s="231"/>
      <c r="Q43" s="231"/>
    </row>
    <row r="44" spans="1:24" x14ac:dyDescent="0.25">
      <c r="L44" s="231"/>
      <c r="M44" s="231"/>
      <c r="N44" s="231"/>
      <c r="O44" s="231"/>
      <c r="Q44" s="231"/>
    </row>
    <row r="45" spans="1:24" x14ac:dyDescent="0.25">
      <c r="L45" s="277"/>
      <c r="M45" s="231"/>
      <c r="N45" s="231"/>
      <c r="O45" s="231"/>
      <c r="P45" s="231"/>
      <c r="Q45" s="231"/>
      <c r="X45" s="231"/>
    </row>
    <row r="46" spans="1:24" x14ac:dyDescent="0.25">
      <c r="L46" s="277"/>
      <c r="M46" s="231"/>
      <c r="N46" s="231"/>
      <c r="O46" s="231"/>
      <c r="P46" s="231"/>
      <c r="Q46" s="231"/>
      <c r="X46" s="231"/>
    </row>
    <row r="47" spans="1:24" x14ac:dyDescent="0.25">
      <c r="L47" s="277"/>
      <c r="M47" s="231"/>
      <c r="N47" s="231"/>
      <c r="O47" s="231"/>
      <c r="P47" s="231"/>
      <c r="Q47" s="231"/>
      <c r="R47" s="231"/>
    </row>
    <row r="48" spans="1:24" x14ac:dyDescent="0.25"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</row>
    <row r="49" spans="12:24" x14ac:dyDescent="0.25">
      <c r="N49" s="231"/>
      <c r="O49" s="231"/>
      <c r="P49" s="275"/>
      <c r="Q49" s="276"/>
      <c r="R49" s="276"/>
      <c r="S49" s="276"/>
      <c r="T49" s="231"/>
      <c r="U49" s="276"/>
      <c r="V49" s="276"/>
      <c r="W49" s="276"/>
    </row>
    <row r="50" spans="12:24" x14ac:dyDescent="0.25">
      <c r="L50" s="231"/>
      <c r="M50" s="231"/>
      <c r="N50" s="231"/>
      <c r="O50" s="231"/>
      <c r="P50" s="231"/>
      <c r="Q50" s="231"/>
      <c r="R50" s="231"/>
    </row>
    <row r="51" spans="12:24" x14ac:dyDescent="0.25">
      <c r="L51" s="231"/>
      <c r="M51" s="231"/>
      <c r="N51" s="231"/>
      <c r="O51" s="231"/>
      <c r="P51" s="231"/>
      <c r="Q51" s="231"/>
      <c r="R51" s="231"/>
    </row>
    <row r="52" spans="12:24" x14ac:dyDescent="0.25">
      <c r="L52" s="231"/>
      <c r="M52" s="231"/>
      <c r="N52" s="231"/>
      <c r="O52" s="231"/>
      <c r="P52" s="231"/>
      <c r="Q52" s="231"/>
      <c r="R52" s="231"/>
      <c r="X52" s="231"/>
    </row>
    <row r="53" spans="12:24" x14ac:dyDescent="0.25">
      <c r="L53" s="231"/>
      <c r="M53" s="231"/>
      <c r="N53" s="231"/>
      <c r="O53" s="231"/>
      <c r="P53" s="231"/>
      <c r="Q53" s="231"/>
      <c r="R53" s="231"/>
    </row>
    <row r="54" spans="12:24" x14ac:dyDescent="0.25">
      <c r="L54" s="231"/>
      <c r="M54" s="231"/>
      <c r="N54" s="231"/>
      <c r="O54" s="231"/>
      <c r="P54" s="231"/>
      <c r="Q54" s="231"/>
      <c r="R54" s="231"/>
    </row>
    <row r="55" spans="12:24" x14ac:dyDescent="0.25"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</row>
    <row r="56" spans="12:24" x14ac:dyDescent="0.25">
      <c r="L56" s="231"/>
      <c r="M56" s="231"/>
      <c r="N56" s="231"/>
      <c r="O56" s="231"/>
      <c r="P56" s="275"/>
      <c r="Q56" s="276"/>
      <c r="R56" s="276"/>
      <c r="S56" s="276"/>
      <c r="T56" s="275"/>
      <c r="U56" s="276"/>
      <c r="V56" s="276"/>
      <c r="W56" s="276"/>
    </row>
    <row r="57" spans="12:24" x14ac:dyDescent="0.25">
      <c r="L57" s="231"/>
      <c r="M57" s="231"/>
      <c r="N57" s="231"/>
      <c r="O57" s="231"/>
      <c r="P57" s="231"/>
      <c r="Q57" s="231"/>
      <c r="R57" s="231"/>
    </row>
    <row r="58" spans="12:24" x14ac:dyDescent="0.25">
      <c r="L58" s="231"/>
      <c r="M58" s="231"/>
      <c r="N58" s="231"/>
      <c r="O58" s="231"/>
      <c r="P58" s="231"/>
      <c r="Q58" s="231"/>
      <c r="R58" s="231"/>
    </row>
    <row r="59" spans="12:24" x14ac:dyDescent="0.25">
      <c r="L59" s="231"/>
      <c r="M59" s="231"/>
      <c r="N59" s="231"/>
      <c r="O59" s="231"/>
      <c r="P59" s="231"/>
      <c r="Q59" s="231"/>
      <c r="R59" s="231"/>
      <c r="X59" s="231"/>
    </row>
    <row r="60" spans="12:24" x14ac:dyDescent="0.25">
      <c r="L60" s="231"/>
      <c r="M60" s="231"/>
      <c r="N60" s="231"/>
      <c r="O60" s="231"/>
      <c r="P60" s="231"/>
      <c r="Q60" s="231"/>
      <c r="R60" s="231"/>
    </row>
    <row r="61" spans="12:24" x14ac:dyDescent="0.25">
      <c r="L61" s="231"/>
      <c r="M61" s="231"/>
      <c r="N61" s="231"/>
      <c r="O61" s="231"/>
      <c r="P61" s="231"/>
      <c r="Q61" s="231"/>
      <c r="R61" s="231"/>
    </row>
    <row r="62" spans="12:24" x14ac:dyDescent="0.25"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</row>
    <row r="63" spans="12:24" x14ac:dyDescent="0.25">
      <c r="L63" s="231"/>
      <c r="M63" s="231"/>
      <c r="N63" s="231"/>
      <c r="O63" s="231"/>
      <c r="P63" s="275"/>
      <c r="Q63" s="276"/>
      <c r="R63" s="276"/>
      <c r="S63" s="276"/>
      <c r="T63" s="275"/>
      <c r="U63" s="276"/>
      <c r="V63" s="276"/>
      <c r="W63" s="276"/>
    </row>
    <row r="64" spans="12:24" x14ac:dyDescent="0.25">
      <c r="L64" s="231"/>
      <c r="M64" s="231"/>
      <c r="N64" s="231"/>
      <c r="O64" s="231"/>
      <c r="P64" s="231"/>
      <c r="Q64" s="231"/>
      <c r="R64" s="231"/>
    </row>
    <row r="65" spans="12:24" x14ac:dyDescent="0.25">
      <c r="L65" s="231"/>
      <c r="M65" s="231"/>
      <c r="N65" s="231"/>
      <c r="O65" s="231"/>
      <c r="P65" s="231"/>
      <c r="Q65" s="231"/>
      <c r="R65" s="231"/>
    </row>
    <row r="66" spans="12:24" x14ac:dyDescent="0.25">
      <c r="X66" s="231"/>
    </row>
    <row r="69" spans="12:24" x14ac:dyDescent="0.25">
      <c r="P69" s="231"/>
      <c r="Q69" s="231"/>
      <c r="R69" s="231"/>
      <c r="S69" s="231"/>
      <c r="T69" s="231"/>
      <c r="U69" s="231"/>
      <c r="V69" s="231"/>
      <c r="W69" s="231"/>
    </row>
    <row r="70" spans="12:24" x14ac:dyDescent="0.25">
      <c r="P70" s="275"/>
      <c r="Q70" s="276"/>
      <c r="R70" s="276"/>
      <c r="S70" s="276"/>
      <c r="T70" s="275"/>
      <c r="U70" s="276"/>
      <c r="V70" s="276"/>
      <c r="W70" s="276"/>
    </row>
  </sheetData>
  <mergeCells count="6">
    <mergeCell ref="D6:F8"/>
    <mergeCell ref="D27:F29"/>
    <mergeCell ref="D34:F36"/>
    <mergeCell ref="D20:F22"/>
    <mergeCell ref="D13:F15"/>
    <mergeCell ref="U14:X14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4"/>
  <sheetViews>
    <sheetView showGridLines="0" zoomScale="60" zoomScaleNormal="60" workbookViewId="0">
      <selection activeCell="O20" sqref="O20"/>
    </sheetView>
  </sheetViews>
  <sheetFormatPr defaultColWidth="12.5703125" defaultRowHeight="12.75" x14ac:dyDescent="0.2"/>
  <cols>
    <col min="1" max="2" width="14.7109375" style="92" customWidth="1"/>
    <col min="3" max="3" width="16.85546875" style="92" customWidth="1"/>
    <col min="4" max="19" width="14.7109375" style="92" customWidth="1"/>
    <col min="20" max="21" width="16.7109375" style="92" customWidth="1"/>
    <col min="22" max="23" width="14.7109375" style="92" customWidth="1"/>
    <col min="24" max="25" width="12.140625" style="92" customWidth="1"/>
    <col min="26" max="26" width="17.140625" style="92" customWidth="1"/>
    <col min="27" max="33" width="12.140625" style="92" customWidth="1"/>
    <col min="34" max="16384" width="12.5703125" style="92"/>
  </cols>
  <sheetData>
    <row r="1" spans="1:27" ht="26.25" x14ac:dyDescent="0.4">
      <c r="A1" s="88" t="s">
        <v>103</v>
      </c>
      <c r="B1" s="89"/>
      <c r="C1" s="89"/>
      <c r="D1" s="89"/>
      <c r="E1" s="89"/>
      <c r="F1" s="89"/>
      <c r="G1" s="90"/>
      <c r="H1" s="91"/>
      <c r="I1" s="89"/>
      <c r="J1" s="89"/>
      <c r="Q1" s="89"/>
      <c r="R1" s="89"/>
      <c r="S1" s="89"/>
      <c r="T1" s="89"/>
      <c r="U1" s="89"/>
      <c r="V1" s="89"/>
      <c r="W1" s="89"/>
    </row>
    <row r="2" spans="1:27" ht="27" thickBot="1" x14ac:dyDescent="0.45">
      <c r="A2" s="88"/>
      <c r="B2" s="89"/>
      <c r="C2" s="89"/>
      <c r="D2" s="89"/>
      <c r="E2" s="89"/>
      <c r="F2" s="89"/>
      <c r="G2" s="90"/>
      <c r="H2" s="91"/>
      <c r="I2" s="89"/>
      <c r="J2" s="89"/>
      <c r="Q2" s="89"/>
      <c r="R2" s="89"/>
      <c r="S2" s="89"/>
      <c r="T2" s="89"/>
      <c r="U2" s="89"/>
      <c r="V2" s="89"/>
      <c r="W2" s="89"/>
    </row>
    <row r="3" spans="1:27" ht="25.5" thickTop="1" thickBot="1" x14ac:dyDescent="0.5">
      <c r="A3" s="96" t="s">
        <v>75</v>
      </c>
      <c r="B3" s="97">
        <v>2</v>
      </c>
      <c r="C3" s="93"/>
      <c r="D3" s="93"/>
      <c r="E3" s="93"/>
      <c r="F3" s="93"/>
      <c r="G3" s="98" t="s">
        <v>76</v>
      </c>
      <c r="H3" s="99"/>
      <c r="I3" s="100"/>
      <c r="J3" s="101"/>
      <c r="K3" s="296" t="s">
        <v>17</v>
      </c>
      <c r="L3" s="297">
        <v>60</v>
      </c>
      <c r="M3" s="141"/>
      <c r="N3" s="93" t="s">
        <v>151</v>
      </c>
      <c r="P3" s="93"/>
      <c r="Q3" s="93"/>
      <c r="R3" s="93"/>
      <c r="S3" s="93"/>
      <c r="T3" s="93"/>
      <c r="U3" s="93"/>
      <c r="V3" s="93"/>
      <c r="W3" s="93"/>
    </row>
    <row r="4" spans="1:27" ht="25.5" thickTop="1" thickBot="1" x14ac:dyDescent="0.5">
      <c r="A4" s="102" t="s">
        <v>77</v>
      </c>
      <c r="B4" s="103">
        <v>760</v>
      </c>
      <c r="C4" s="93"/>
      <c r="D4" s="93"/>
      <c r="E4" s="93"/>
      <c r="F4" s="93"/>
      <c r="G4" s="104" t="s">
        <v>78</v>
      </c>
      <c r="H4" s="105"/>
      <c r="I4" s="106"/>
      <c r="J4" s="107"/>
      <c r="L4" s="167"/>
      <c r="M4" s="167"/>
      <c r="N4" s="93" t="s">
        <v>155</v>
      </c>
      <c r="P4" s="93"/>
      <c r="Q4" s="93"/>
      <c r="R4" s="93"/>
      <c r="S4" s="93"/>
      <c r="T4" s="93"/>
      <c r="U4" s="93"/>
      <c r="V4" s="93"/>
      <c r="W4" s="93"/>
    </row>
    <row r="5" spans="1:27" ht="22.5" thickTop="1" thickBot="1" x14ac:dyDescent="0.4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</row>
    <row r="6" spans="1:27" ht="25.5" thickTop="1" thickBot="1" x14ac:dyDescent="0.5">
      <c r="A6" s="108" t="s">
        <v>51</v>
      </c>
      <c r="B6" s="109" t="s">
        <v>79</v>
      </c>
      <c r="C6" s="109" t="s">
        <v>80</v>
      </c>
      <c r="D6" s="109" t="s">
        <v>102</v>
      </c>
      <c r="E6" s="109" t="s">
        <v>81</v>
      </c>
      <c r="F6" s="109" t="s">
        <v>82</v>
      </c>
      <c r="G6" s="109" t="s">
        <v>83</v>
      </c>
      <c r="H6" s="109" t="s">
        <v>44</v>
      </c>
      <c r="I6" s="109" t="s">
        <v>87</v>
      </c>
      <c r="J6" s="109" t="s">
        <v>88</v>
      </c>
      <c r="K6" s="109" t="s">
        <v>89</v>
      </c>
      <c r="L6" s="109" t="s">
        <v>45</v>
      </c>
      <c r="M6" s="109" t="s">
        <v>90</v>
      </c>
      <c r="N6" s="109" t="s">
        <v>91</v>
      </c>
      <c r="O6" s="109" t="s">
        <v>92</v>
      </c>
      <c r="P6" s="109" t="s">
        <v>46</v>
      </c>
      <c r="Q6" s="109" t="s">
        <v>147</v>
      </c>
      <c r="R6" s="109" t="s">
        <v>65</v>
      </c>
      <c r="S6" s="109" t="s">
        <v>66</v>
      </c>
      <c r="T6" s="109" t="s">
        <v>148</v>
      </c>
      <c r="U6" s="109" t="s">
        <v>149</v>
      </c>
      <c r="V6" s="109" t="s">
        <v>150</v>
      </c>
      <c r="W6" s="109" t="s">
        <v>93</v>
      </c>
      <c r="X6" s="109" t="s">
        <v>94</v>
      </c>
      <c r="Y6" s="109" t="s">
        <v>95</v>
      </c>
      <c r="Z6" s="109" t="s">
        <v>50</v>
      </c>
      <c r="AA6" s="304"/>
    </row>
    <row r="7" spans="1:27" ht="22.5" thickTop="1" thickBot="1" x14ac:dyDescent="0.4">
      <c r="A7" s="113" t="s">
        <v>97</v>
      </c>
      <c r="B7" s="114"/>
      <c r="C7" s="114"/>
      <c r="D7" s="114"/>
      <c r="E7" s="114"/>
      <c r="F7" s="114"/>
      <c r="G7" s="114"/>
      <c r="H7" s="284">
        <v>120</v>
      </c>
      <c r="I7" s="285">
        <v>0.66659874630379146</v>
      </c>
      <c r="J7" s="286">
        <v>0.31382802503691326</v>
      </c>
      <c r="K7" s="115">
        <f>1-I7-J7</f>
        <v>1.9573228659295283E-2</v>
      </c>
      <c r="L7" s="281"/>
      <c r="M7" s="281"/>
      <c r="N7" s="281"/>
      <c r="O7" s="281"/>
      <c r="P7" s="293">
        <v>9.7736957784936909</v>
      </c>
      <c r="Q7" s="116">
        <f>+L8-H7-L3</f>
        <v>0</v>
      </c>
      <c r="R7" s="116">
        <f>+L8*M8-H7*I7-L3*I7</f>
        <v>0</v>
      </c>
      <c r="S7" s="116">
        <f>+L8*N8-H7*J7-L3*J7</f>
        <v>0</v>
      </c>
      <c r="T7" s="114"/>
      <c r="U7" s="114"/>
      <c r="V7" s="114"/>
      <c r="W7" s="118">
        <f>10^($B$18-$C$18/($D$18+P7))/$B$4</f>
        <v>1.4535490650333929</v>
      </c>
      <c r="X7" s="118">
        <f>10^($B$19-$C$19/($D$19+P7))/$B$4</f>
        <v>9.8536699449256207E-2</v>
      </c>
      <c r="Y7" s="118">
        <f>10^($B$20-$C$20/($D$20+P7))/$B$4</f>
        <v>7.2771731384881815E-3</v>
      </c>
      <c r="Z7" s="116">
        <f>+I7*W7+J7*X7+K7*Y7-1</f>
        <v>-2.0431434322176756E-12</v>
      </c>
      <c r="AA7" s="134" t="s">
        <v>70</v>
      </c>
    </row>
    <row r="8" spans="1:27" ht="21.75" thickTop="1" x14ac:dyDescent="0.35">
      <c r="A8" s="113">
        <v>1</v>
      </c>
      <c r="B8" s="121"/>
      <c r="C8" s="122"/>
      <c r="D8" s="122"/>
      <c r="E8" s="123"/>
      <c r="F8" s="114"/>
      <c r="G8" s="114"/>
      <c r="H8" s="287">
        <v>119.99999999999987</v>
      </c>
      <c r="I8" s="288">
        <v>0.13493297998890638</v>
      </c>
      <c r="J8" s="289">
        <v>0.57687656860309411</v>
      </c>
      <c r="K8" s="115">
        <f t="shared" ref="K8:K11" si="0">1-I8-J8</f>
        <v>0.28819045140799948</v>
      </c>
      <c r="L8" s="284">
        <v>180</v>
      </c>
      <c r="M8" s="285">
        <v>0.66659874630379157</v>
      </c>
      <c r="N8" s="286">
        <v>0.31382802503691326</v>
      </c>
      <c r="O8" s="115">
        <f>1-M8-N8</f>
        <v>1.9573228659295172E-2</v>
      </c>
      <c r="P8" s="294">
        <v>50.55628764056123</v>
      </c>
      <c r="Q8" s="116">
        <f>+H7+L9+B8-H8-L8</f>
        <v>0</v>
      </c>
      <c r="R8" s="116">
        <f>+L9*M9+H7*I7+B8*C8-H8*I8-L8*M8</f>
        <v>0</v>
      </c>
      <c r="S8" s="116">
        <f>+L9*N9+H7*J7+B8*D8-H8*J8-L8*N8</f>
        <v>0</v>
      </c>
      <c r="T8" s="116">
        <f>+M8-W8*I8</f>
        <v>6.8641631700838701E-7</v>
      </c>
      <c r="U8" s="116">
        <f>+N8-X8*J8</f>
        <v>-4.049208753853506E-7</v>
      </c>
      <c r="V8" s="116">
        <f>+O8-Y8*K8</f>
        <v>5.3023239271476896E-9</v>
      </c>
      <c r="W8" s="118">
        <f>10^($B$18-$C$18/($D$18+P8))/$B$4</f>
        <v>4.9402159497424529</v>
      </c>
      <c r="X8" s="118">
        <f>10^($B$19-$C$19/($D$19+P8))/$B$4</f>
        <v>0.54401313389747097</v>
      </c>
      <c r="Y8" s="118">
        <f>10^($B$20-$C$20/($D$20+P8))/$B$4</f>
        <v>6.7917667852433014E-2</v>
      </c>
      <c r="Z8" s="116">
        <f>+H7-B3*L3</f>
        <v>0</v>
      </c>
      <c r="AA8" s="134" t="s">
        <v>36</v>
      </c>
    </row>
    <row r="9" spans="1:27" ht="21" x14ac:dyDescent="0.35">
      <c r="A9" s="113">
        <v>2</v>
      </c>
      <c r="B9" s="126">
        <v>100</v>
      </c>
      <c r="C9" s="127">
        <v>0.4</v>
      </c>
      <c r="D9" s="127">
        <v>0.2</v>
      </c>
      <c r="E9" s="123">
        <f t="shared" ref="E9" si="1">+B9*C9</f>
        <v>40</v>
      </c>
      <c r="F9" s="114">
        <f t="shared" ref="F9" si="2">+B9*D9</f>
        <v>20</v>
      </c>
      <c r="G9" s="114">
        <f t="shared" ref="G9" si="3">+B9*(1-C9-D9)</f>
        <v>40</v>
      </c>
      <c r="H9" s="287">
        <v>219.99999999999994</v>
      </c>
      <c r="I9" s="288">
        <v>2.7739977717239135E-2</v>
      </c>
      <c r="J9" s="289">
        <v>0.28966346137350285</v>
      </c>
      <c r="K9" s="115">
        <f t="shared" si="0"/>
        <v>0.68259656090925802</v>
      </c>
      <c r="L9" s="287">
        <v>180</v>
      </c>
      <c r="M9" s="288">
        <v>0.31215490209386837</v>
      </c>
      <c r="N9" s="289">
        <v>0.48919372074770001</v>
      </c>
      <c r="O9" s="115">
        <f t="shared" ref="O9:O11" si="4">1-M9-N9</f>
        <v>0.19865137715843167</v>
      </c>
      <c r="P9" s="294">
        <v>86.430462768208628</v>
      </c>
      <c r="Q9" s="116">
        <f t="shared" ref="Q9:Q10" si="5">+H8+L10+B9-H9-L9</f>
        <v>0</v>
      </c>
      <c r="R9" s="116">
        <f t="shared" ref="R9:R10" si="6">+L10*M10+H8*I8+B9*C9-H9*I9-L9*M9</f>
        <v>0</v>
      </c>
      <c r="S9" s="116">
        <f t="shared" ref="S9:S10" si="7">+L10*N10+H8*J8+B9*D9-H9*J9-L9*N9</f>
        <v>0</v>
      </c>
      <c r="T9" s="116">
        <f t="shared" ref="T9:V11" si="8">+M9-W9*I9</f>
        <v>-1.6911960720733532E-8</v>
      </c>
      <c r="U9" s="116">
        <f t="shared" si="8"/>
        <v>7.9609951186832006E-8</v>
      </c>
      <c r="V9" s="116">
        <f t="shared" si="8"/>
        <v>-2.8694383064076234E-8</v>
      </c>
      <c r="W9" s="118">
        <f>10^($B$18-$C$18/($D$18+P9))/$B$4</f>
        <v>11.252890041502773</v>
      </c>
      <c r="X9" s="118">
        <f>10^($B$19-$C$19/($D$19+P9))/$B$4</f>
        <v>1.688834479910341</v>
      </c>
      <c r="Y9" s="118">
        <f>10^($B$20-$C$20/($D$20+P9))/$B$4</f>
        <v>0.29102315661860295</v>
      </c>
      <c r="Z9" s="116">
        <f>+L9-L8</f>
        <v>0</v>
      </c>
      <c r="AA9" s="134" t="s">
        <v>154</v>
      </c>
    </row>
    <row r="10" spans="1:27" ht="21.75" thickBot="1" x14ac:dyDescent="0.4">
      <c r="A10" s="113">
        <v>3</v>
      </c>
      <c r="B10" s="128"/>
      <c r="C10" s="129"/>
      <c r="D10" s="130"/>
      <c r="E10" s="123"/>
      <c r="F10" s="114"/>
      <c r="G10" s="114"/>
      <c r="H10" s="287">
        <v>219.99999999999991</v>
      </c>
      <c r="I10" s="288">
        <v>1.8259912782129658E-3</v>
      </c>
      <c r="J10" s="289">
        <v>0.10407263483385401</v>
      </c>
      <c r="K10" s="115">
        <f t="shared" si="0"/>
        <v>0.89410137388793309</v>
      </c>
      <c r="L10" s="287">
        <v>180.00000000000003</v>
      </c>
      <c r="M10" s="288">
        <v>3.3881777089000913E-2</v>
      </c>
      <c r="N10" s="289">
        <v>0.34753135002436286</v>
      </c>
      <c r="O10" s="115">
        <f t="shared" si="4"/>
        <v>0.61858687288663627</v>
      </c>
      <c r="P10" s="294">
        <v>112.90671562946864</v>
      </c>
      <c r="Q10" s="116">
        <f t="shared" si="5"/>
        <v>0</v>
      </c>
      <c r="R10" s="116">
        <f t="shared" si="6"/>
        <v>0</v>
      </c>
      <c r="S10" s="116">
        <f t="shared" si="7"/>
        <v>0</v>
      </c>
      <c r="T10" s="116">
        <f t="shared" si="8"/>
        <v>-5.6967978251387663E-10</v>
      </c>
      <c r="U10" s="116">
        <f t="shared" si="8"/>
        <v>5.1779052712142004E-8</v>
      </c>
      <c r="V10" s="116">
        <f t="shared" si="8"/>
        <v>-3.1374141507001241E-8</v>
      </c>
      <c r="W10" s="118">
        <f>10^($B$18-$C$18/($D$18+P10))/$B$4</f>
        <v>18.555279021836082</v>
      </c>
      <c r="X10" s="118">
        <f>10^($B$19-$C$19/($D$19+P10))/$B$4</f>
        <v>3.3393148813818727</v>
      </c>
      <c r="Y10" s="118">
        <f>10^($B$20-$C$20/($D$20+P10))/$B$4</f>
        <v>0.69185320851359255</v>
      </c>
      <c r="Z10" s="116">
        <f>+L10-L9</f>
        <v>0</v>
      </c>
      <c r="AA10" s="134" t="s">
        <v>154</v>
      </c>
    </row>
    <row r="11" spans="1:27" ht="22.5" thickTop="1" thickBot="1" x14ac:dyDescent="0.4">
      <c r="A11" s="113" t="s">
        <v>98</v>
      </c>
      <c r="B11" s="114"/>
      <c r="C11" s="114"/>
      <c r="D11" s="114"/>
      <c r="E11" s="114"/>
      <c r="F11" s="114"/>
      <c r="G11" s="114"/>
      <c r="H11" s="290">
        <v>39.999999999999915</v>
      </c>
      <c r="I11" s="291">
        <v>1.0188054431115917E-4</v>
      </c>
      <c r="J11" s="292">
        <v>2.9257962444631962E-2</v>
      </c>
      <c r="K11" s="115">
        <f t="shared" si="0"/>
        <v>0.97064015701105688</v>
      </c>
      <c r="L11" s="290">
        <v>180</v>
      </c>
      <c r="M11" s="291">
        <v>2.2091269968578116E-3</v>
      </c>
      <c r="N11" s="292">
        <v>0.12069811758701449</v>
      </c>
      <c r="O11" s="115">
        <f t="shared" si="4"/>
        <v>0.87709275541612763</v>
      </c>
      <c r="P11" s="295">
        <v>122.05535404312405</v>
      </c>
      <c r="Q11" s="116">
        <f>+H10-H11-L11</f>
        <v>0</v>
      </c>
      <c r="R11" s="116">
        <f>H10*I10-H11*I11-L11*M11</f>
        <v>0</v>
      </c>
      <c r="S11" s="116">
        <f>+H10*J10-H11*J11-L11*N11</f>
        <v>0</v>
      </c>
      <c r="T11" s="116">
        <f t="shared" si="8"/>
        <v>-4.1764881483774552E-12</v>
      </c>
      <c r="U11" s="116">
        <f t="shared" si="8"/>
        <v>6.183215300881173E-9</v>
      </c>
      <c r="V11" s="116">
        <f t="shared" si="8"/>
        <v>-4.037682077573379E-9</v>
      </c>
      <c r="W11" s="118">
        <f>10^($B$18-$C$18/($D$18+P11))/$B$4</f>
        <v>21.683502144308136</v>
      </c>
      <c r="X11" s="118">
        <f>10^($B$19-$C$19/($D$19+P11))/$B$4</f>
        <v>4.1253081663567448</v>
      </c>
      <c r="Y11" s="118">
        <f>10^($B$20-$C$20/($D$20+P11))/$B$4</f>
        <v>0.90362298851789469</v>
      </c>
      <c r="Z11" s="116">
        <f>+L11-L10</f>
        <v>0</v>
      </c>
      <c r="AA11" s="134" t="s">
        <v>154</v>
      </c>
    </row>
    <row r="12" spans="1:27" ht="22.5" thickTop="1" thickBot="1" x14ac:dyDescent="0.4">
      <c r="A12" s="135"/>
      <c r="B12" s="136"/>
      <c r="C12" s="136"/>
      <c r="D12" s="136"/>
      <c r="E12" s="136"/>
      <c r="F12" s="136"/>
      <c r="G12" s="136"/>
      <c r="H12" s="137"/>
      <c r="I12" s="138"/>
      <c r="J12" s="138"/>
      <c r="K12" s="138"/>
      <c r="L12" s="139"/>
      <c r="M12" s="139"/>
      <c r="N12" s="139"/>
      <c r="O12" s="139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305"/>
    </row>
    <row r="13" spans="1:27" ht="21.75" thickTop="1" x14ac:dyDescent="0.35">
      <c r="AA13" s="93"/>
    </row>
    <row r="14" spans="1:27" ht="21" x14ac:dyDescent="0.3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94"/>
      <c r="L14" s="142"/>
      <c r="M14" s="142"/>
      <c r="N14" s="142"/>
      <c r="O14" s="101"/>
      <c r="P14" s="101"/>
      <c r="Q14" s="141"/>
      <c r="R14" s="141"/>
      <c r="S14" s="141"/>
      <c r="T14" s="141"/>
      <c r="U14" s="141"/>
      <c r="V14" s="141"/>
      <c r="W14" s="141"/>
    </row>
    <row r="15" spans="1:27" ht="21.75" thickBot="1" x14ac:dyDescent="0.4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94"/>
      <c r="L15" s="142"/>
      <c r="M15" s="142"/>
      <c r="N15" s="142"/>
      <c r="O15" s="101"/>
      <c r="P15" s="101"/>
      <c r="Q15" s="101"/>
      <c r="R15" s="101"/>
      <c r="S15" s="141"/>
      <c r="T15" s="141"/>
      <c r="U15" s="141"/>
      <c r="V15" s="141"/>
      <c r="W15" s="141"/>
      <c r="X15" s="93"/>
      <c r="Y15" s="143"/>
      <c r="Z15" s="143"/>
    </row>
    <row r="16" spans="1:27" ht="21.75" thickTop="1" x14ac:dyDescent="0.35">
      <c r="A16" s="144" t="s">
        <v>101</v>
      </c>
      <c r="B16" s="145"/>
      <c r="C16" s="145"/>
      <c r="D16" s="146"/>
      <c r="E16" s="101"/>
      <c r="F16" s="101"/>
      <c r="G16" s="101"/>
      <c r="H16" s="159"/>
      <c r="I16" s="142"/>
      <c r="J16" s="142"/>
      <c r="K16" s="142"/>
      <c r="L16" s="141"/>
      <c r="M16" s="141"/>
      <c r="N16" s="141"/>
      <c r="O16" s="141"/>
      <c r="P16" s="159"/>
      <c r="Q16" s="101"/>
      <c r="R16" s="101"/>
      <c r="S16" s="101"/>
      <c r="T16" s="101"/>
      <c r="U16" s="101"/>
      <c r="V16" s="101"/>
      <c r="W16" s="101"/>
      <c r="X16" s="148"/>
      <c r="Y16" s="149"/>
      <c r="Z16" s="149"/>
    </row>
    <row r="17" spans="1:33" ht="21" x14ac:dyDescent="0.35">
      <c r="A17" s="150"/>
      <c r="B17" s="151" t="s">
        <v>34</v>
      </c>
      <c r="C17" s="151" t="s">
        <v>33</v>
      </c>
      <c r="D17" s="152" t="s">
        <v>26</v>
      </c>
      <c r="E17" s="141"/>
      <c r="F17" s="141"/>
      <c r="H17" s="171"/>
      <c r="I17" s="168"/>
      <c r="J17" s="168"/>
      <c r="K17" s="168"/>
      <c r="L17" s="171"/>
      <c r="M17" s="168"/>
      <c r="N17" s="168"/>
      <c r="O17" s="168"/>
      <c r="P17" s="171"/>
      <c r="Q17" s="143"/>
      <c r="R17" s="143"/>
      <c r="U17" s="153"/>
      <c r="X17" s="154"/>
      <c r="Y17" s="155"/>
      <c r="Z17" s="155"/>
      <c r="AA17" s="155"/>
      <c r="AB17" s="155"/>
      <c r="AC17" s="155"/>
      <c r="AD17" s="155"/>
      <c r="AE17" s="155"/>
      <c r="AF17" s="155"/>
      <c r="AG17" s="155"/>
    </row>
    <row r="18" spans="1:33" ht="21" x14ac:dyDescent="0.35">
      <c r="A18" s="185" t="s">
        <v>0</v>
      </c>
      <c r="B18" s="186">
        <v>6.8248499999999996</v>
      </c>
      <c r="C18" s="186">
        <v>943.45299999999997</v>
      </c>
      <c r="D18" s="187">
        <v>239.71100000000001</v>
      </c>
      <c r="E18" s="141"/>
      <c r="F18" s="141"/>
      <c r="H18" s="171"/>
      <c r="I18" s="168"/>
      <c r="J18" s="142"/>
      <c r="K18" s="142"/>
      <c r="L18" s="159"/>
      <c r="M18" s="142"/>
      <c r="N18" s="142"/>
      <c r="O18" s="142"/>
      <c r="P18" s="159"/>
      <c r="Q18" s="142"/>
      <c r="R18" s="141"/>
      <c r="S18" s="141"/>
      <c r="T18" s="141"/>
      <c r="U18" s="101"/>
      <c r="X18" s="154"/>
      <c r="Y18" s="154"/>
      <c r="Z18" s="156"/>
      <c r="AA18" s="156"/>
      <c r="AB18" s="156"/>
      <c r="AC18" s="155"/>
      <c r="AD18" s="155"/>
      <c r="AE18" s="155"/>
      <c r="AF18" s="155"/>
      <c r="AG18" s="157"/>
    </row>
    <row r="19" spans="1:33" ht="21" x14ac:dyDescent="0.35">
      <c r="A19" s="185" t="s">
        <v>1</v>
      </c>
      <c r="B19" s="186">
        <v>6.8855500000000003</v>
      </c>
      <c r="C19" s="186">
        <v>1175.817</v>
      </c>
      <c r="D19" s="187">
        <v>224.86699999999999</v>
      </c>
      <c r="E19" s="141"/>
      <c r="F19" s="141"/>
      <c r="H19" s="171"/>
      <c r="I19" s="168"/>
      <c r="J19" s="142"/>
      <c r="K19" s="142"/>
      <c r="L19" s="159"/>
      <c r="M19" s="142"/>
      <c r="N19" s="142"/>
      <c r="O19" s="142"/>
      <c r="P19" s="159"/>
      <c r="Q19" s="163"/>
      <c r="R19" s="159"/>
      <c r="S19" s="159"/>
      <c r="T19" s="101"/>
      <c r="U19" s="101"/>
      <c r="X19" s="154"/>
      <c r="Y19" s="154"/>
      <c r="Z19" s="156"/>
      <c r="AA19" s="156"/>
      <c r="AB19" s="156"/>
      <c r="AC19" s="155"/>
      <c r="AD19" s="156"/>
      <c r="AE19" s="156"/>
      <c r="AF19" s="156"/>
      <c r="AG19" s="157"/>
    </row>
    <row r="20" spans="1:33" ht="21.75" thickBot="1" x14ac:dyDescent="0.4">
      <c r="A20" s="185" t="s">
        <v>2</v>
      </c>
      <c r="B20" s="186">
        <v>6.9187399999999997</v>
      </c>
      <c r="C20" s="186">
        <v>1351.7560000000001</v>
      </c>
      <c r="D20" s="187">
        <v>209.1</v>
      </c>
      <c r="E20" s="93"/>
      <c r="F20" s="158"/>
      <c r="H20" s="171"/>
      <c r="I20" s="168"/>
      <c r="J20" s="142"/>
      <c r="K20" s="142"/>
      <c r="L20" s="159"/>
      <c r="M20" s="142"/>
      <c r="N20" s="142"/>
      <c r="O20" s="142"/>
      <c r="P20" s="159"/>
      <c r="Q20" s="142"/>
      <c r="R20" s="142"/>
      <c r="S20" s="159"/>
      <c r="T20" s="159"/>
      <c r="U20" s="160"/>
      <c r="X20" s="154"/>
      <c r="Y20" s="154"/>
      <c r="Z20" s="156"/>
      <c r="AA20" s="156"/>
      <c r="AB20" s="156"/>
      <c r="AC20" s="155"/>
      <c r="AD20" s="156"/>
      <c r="AE20" s="156"/>
      <c r="AF20" s="156"/>
      <c r="AG20" s="157"/>
    </row>
    <row r="21" spans="1:33" ht="21.75" thickTop="1" x14ac:dyDescent="0.35">
      <c r="A21" s="161"/>
      <c r="B21" s="161"/>
      <c r="C21" s="161"/>
      <c r="D21" s="161"/>
      <c r="E21" s="162"/>
      <c r="F21" s="162"/>
      <c r="H21" s="302"/>
      <c r="I21" s="303"/>
      <c r="J21" s="142"/>
      <c r="K21" s="142"/>
      <c r="L21" s="159"/>
      <c r="M21" s="142"/>
      <c r="N21" s="142"/>
      <c r="O21" s="142"/>
      <c r="P21" s="159"/>
      <c r="Q21" s="142"/>
      <c r="R21" s="142"/>
      <c r="S21" s="159"/>
      <c r="X21" s="154"/>
      <c r="Y21" s="155"/>
      <c r="Z21" s="156"/>
      <c r="AA21" s="156"/>
      <c r="AB21" s="156"/>
      <c r="AC21" s="155"/>
      <c r="AD21" s="156"/>
      <c r="AE21" s="156"/>
      <c r="AF21" s="156"/>
      <c r="AG21" s="157"/>
    </row>
    <row r="22" spans="1:33" ht="21" x14ac:dyDescent="0.35">
      <c r="A22" s="147"/>
      <c r="B22" s="142"/>
      <c r="C22" s="142"/>
      <c r="D22" s="142"/>
      <c r="E22" s="142"/>
      <c r="F22" s="142"/>
      <c r="G22" s="101"/>
      <c r="H22" s="301"/>
      <c r="I22" s="301"/>
      <c r="J22" s="181"/>
      <c r="K22" s="300"/>
      <c r="L22" s="299"/>
      <c r="M22" s="299"/>
      <c r="N22" s="299"/>
      <c r="O22" s="300"/>
      <c r="P22" s="299"/>
      <c r="Q22" s="142"/>
      <c r="R22" s="142"/>
      <c r="S22" s="159"/>
      <c r="X22" s="154"/>
      <c r="Y22" s="155"/>
      <c r="Z22" s="156"/>
      <c r="AA22" s="156"/>
      <c r="AB22" s="156"/>
      <c r="AC22" s="155"/>
      <c r="AD22" s="156"/>
      <c r="AE22" s="156"/>
      <c r="AF22" s="156"/>
      <c r="AG22" s="157"/>
    </row>
    <row r="23" spans="1:33" ht="21" x14ac:dyDescent="0.35">
      <c r="A23" s="101"/>
      <c r="B23" s="142"/>
      <c r="C23" s="142"/>
      <c r="D23" s="142"/>
      <c r="E23" s="142"/>
      <c r="F23" s="142"/>
      <c r="G23" s="101"/>
      <c r="H23" s="93"/>
      <c r="J23" s="141"/>
      <c r="K23" s="159"/>
      <c r="L23" s="142"/>
      <c r="M23" s="142"/>
      <c r="N23" s="142"/>
      <c r="O23" s="159"/>
      <c r="P23" s="142"/>
      <c r="Q23" s="142"/>
      <c r="R23" s="142"/>
      <c r="S23" s="159"/>
      <c r="T23" s="159"/>
      <c r="U23" s="160"/>
      <c r="X23" s="154"/>
      <c r="Y23" s="154"/>
      <c r="Z23" s="156"/>
      <c r="AA23" s="156"/>
      <c r="AB23" s="156"/>
      <c r="AC23" s="155"/>
      <c r="AD23" s="156"/>
      <c r="AE23" s="156"/>
      <c r="AF23" s="156"/>
      <c r="AG23" s="157"/>
    </row>
    <row r="24" spans="1:33" ht="21" x14ac:dyDescent="0.35">
      <c r="A24" s="101"/>
      <c r="B24" s="142"/>
      <c r="C24" s="142"/>
      <c r="D24" s="142"/>
      <c r="E24" s="142"/>
      <c r="F24" s="142"/>
      <c r="G24" s="101"/>
      <c r="H24" s="93"/>
      <c r="J24" s="163"/>
      <c r="K24" s="159"/>
      <c r="L24" s="142"/>
      <c r="M24" s="142"/>
      <c r="N24" s="142"/>
      <c r="O24" s="159"/>
      <c r="P24" s="142"/>
      <c r="Q24" s="142"/>
      <c r="R24" s="142"/>
      <c r="S24" s="159"/>
      <c r="T24" s="159"/>
      <c r="U24" s="160"/>
      <c r="X24" s="154"/>
      <c r="Y24" s="154"/>
      <c r="Z24" s="156"/>
      <c r="AA24" s="156"/>
      <c r="AB24" s="156"/>
      <c r="AC24" s="155"/>
      <c r="AD24" s="156"/>
      <c r="AE24" s="156"/>
      <c r="AF24" s="156"/>
      <c r="AG24" s="157"/>
    </row>
    <row r="25" spans="1:33" ht="24" x14ac:dyDescent="0.45">
      <c r="A25" s="147"/>
      <c r="B25" s="142"/>
      <c r="C25" s="142"/>
      <c r="D25" s="142"/>
      <c r="E25" s="142"/>
      <c r="F25" s="142"/>
      <c r="G25" s="101"/>
      <c r="H25" s="93"/>
      <c r="T25" s="141"/>
      <c r="U25" s="164"/>
      <c r="V25" s="141"/>
      <c r="W25" s="141"/>
      <c r="X25" s="141"/>
      <c r="Y25" s="141"/>
      <c r="Z25" s="165"/>
      <c r="AA25" s="156"/>
      <c r="AB25" s="156"/>
      <c r="AC25" s="155"/>
      <c r="AD25" s="156"/>
      <c r="AE25" s="156"/>
      <c r="AF25" s="156"/>
      <c r="AG25" s="157"/>
    </row>
    <row r="26" spans="1:33" ht="21" x14ac:dyDescent="0.35">
      <c r="A26" s="166"/>
      <c r="B26" s="166"/>
      <c r="C26" s="166"/>
      <c r="D26" s="166"/>
      <c r="E26" s="142"/>
      <c r="F26" s="142"/>
      <c r="G26" s="101"/>
      <c r="H26" s="93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67"/>
      <c r="U26" s="167"/>
      <c r="V26" s="168"/>
      <c r="W26" s="168"/>
      <c r="X26" s="142"/>
      <c r="Y26" s="142"/>
      <c r="Z26" s="169"/>
      <c r="AA26" s="170"/>
      <c r="AB26" s="156"/>
      <c r="AC26" s="155"/>
      <c r="AD26" s="156"/>
      <c r="AE26" s="156"/>
      <c r="AF26" s="156"/>
      <c r="AG26" s="157"/>
    </row>
    <row r="27" spans="1:33" ht="21" x14ac:dyDescent="0.35">
      <c r="A27" s="147"/>
      <c r="B27" s="142"/>
      <c r="C27" s="142"/>
      <c r="D27" s="142"/>
      <c r="E27" s="142"/>
      <c r="F27" s="142"/>
      <c r="G27" s="101"/>
      <c r="H27" s="93"/>
      <c r="J27" s="141"/>
      <c r="K27" s="159"/>
      <c r="L27" s="142"/>
      <c r="M27" s="142"/>
      <c r="N27" s="142"/>
      <c r="O27" s="141"/>
      <c r="P27" s="141"/>
      <c r="Q27" s="141"/>
      <c r="R27" s="141"/>
      <c r="S27" s="159"/>
      <c r="T27" s="172"/>
      <c r="U27" s="172"/>
      <c r="V27" s="171"/>
      <c r="W27" s="172"/>
      <c r="X27" s="167"/>
      <c r="Y27" s="173"/>
      <c r="Z27" s="169"/>
      <c r="AA27" s="156"/>
      <c r="AB27" s="156"/>
      <c r="AC27" s="155"/>
      <c r="AD27" s="156"/>
      <c r="AE27" s="156"/>
      <c r="AF27" s="156"/>
      <c r="AG27" s="157"/>
    </row>
    <row r="28" spans="1:33" ht="21" x14ac:dyDescent="0.35">
      <c r="A28" s="147"/>
      <c r="B28" s="142"/>
      <c r="C28" s="142"/>
      <c r="D28" s="142"/>
      <c r="E28" s="142"/>
      <c r="F28" s="142"/>
      <c r="G28" s="101"/>
      <c r="J28" s="141"/>
      <c r="K28" s="159"/>
      <c r="L28" s="142"/>
      <c r="M28" s="142"/>
      <c r="N28" s="142"/>
      <c r="O28" s="159"/>
      <c r="P28" s="142"/>
      <c r="Q28" s="142"/>
      <c r="R28" s="142"/>
      <c r="S28" s="159"/>
      <c r="T28" s="172"/>
      <c r="U28" s="172"/>
      <c r="V28" s="171"/>
      <c r="W28" s="172"/>
      <c r="X28" s="167"/>
      <c r="Y28" s="173"/>
      <c r="Z28" s="169"/>
      <c r="AA28" s="156"/>
      <c r="AB28" s="156"/>
      <c r="AC28" s="155"/>
      <c r="AD28" s="156"/>
      <c r="AE28" s="156"/>
      <c r="AF28" s="156"/>
      <c r="AG28" s="157"/>
    </row>
    <row r="29" spans="1:33" ht="21" x14ac:dyDescent="0.35">
      <c r="A29" s="141"/>
      <c r="B29" s="142"/>
      <c r="C29" s="142"/>
      <c r="D29" s="142"/>
      <c r="E29" s="142"/>
      <c r="F29" s="142"/>
      <c r="G29" s="101"/>
      <c r="J29" s="141"/>
      <c r="K29" s="159"/>
      <c r="L29" s="142"/>
      <c r="M29" s="142"/>
      <c r="N29" s="142"/>
      <c r="O29" s="159"/>
      <c r="P29" s="142"/>
      <c r="Q29" s="142"/>
      <c r="R29" s="142"/>
      <c r="S29" s="159"/>
      <c r="T29" s="172"/>
      <c r="U29" s="172"/>
      <c r="V29" s="171"/>
      <c r="W29" s="172"/>
      <c r="X29" s="167"/>
      <c r="Y29" s="173"/>
      <c r="Z29" s="169"/>
      <c r="AA29" s="156"/>
      <c r="AB29" s="156"/>
      <c r="AC29" s="155"/>
      <c r="AD29" s="156"/>
      <c r="AE29" s="156"/>
      <c r="AF29" s="156"/>
      <c r="AG29" s="157"/>
    </row>
    <row r="30" spans="1:33" ht="21" x14ac:dyDescent="0.35">
      <c r="A30" s="101"/>
      <c r="B30" s="101"/>
      <c r="C30" s="101"/>
      <c r="D30" s="101"/>
      <c r="E30" s="101"/>
      <c r="F30" s="101"/>
      <c r="G30" s="101"/>
      <c r="J30" s="141"/>
      <c r="K30" s="159"/>
      <c r="L30" s="142"/>
      <c r="M30" s="142"/>
      <c r="N30" s="142"/>
      <c r="O30" s="159"/>
      <c r="P30" s="142"/>
      <c r="Q30" s="142"/>
      <c r="R30" s="142"/>
      <c r="S30" s="159"/>
      <c r="T30" s="172"/>
      <c r="U30" s="172"/>
      <c r="V30" s="171"/>
      <c r="W30" s="172"/>
      <c r="X30" s="167"/>
      <c r="Y30" s="173"/>
      <c r="Z30" s="169"/>
      <c r="AA30" s="156"/>
      <c r="AB30" s="156"/>
      <c r="AC30" s="155"/>
      <c r="AD30" s="155"/>
      <c r="AE30" s="155"/>
      <c r="AF30" s="155"/>
      <c r="AG30" s="155"/>
    </row>
    <row r="31" spans="1:33" ht="21" x14ac:dyDescent="0.35">
      <c r="A31" s="166"/>
      <c r="B31" s="166"/>
      <c r="C31" s="174"/>
      <c r="D31" s="166"/>
      <c r="E31" s="166"/>
      <c r="F31" s="166"/>
      <c r="G31" s="175"/>
      <c r="J31" s="141"/>
      <c r="K31" s="159"/>
      <c r="L31" s="142"/>
      <c r="M31" s="142"/>
      <c r="N31" s="142"/>
      <c r="O31" s="159"/>
      <c r="P31" s="142"/>
      <c r="Q31" s="142"/>
      <c r="R31" s="142"/>
      <c r="S31" s="159"/>
      <c r="T31" s="141"/>
      <c r="U31" s="141"/>
      <c r="V31" s="176"/>
      <c r="W31" s="176"/>
      <c r="X31" s="141"/>
      <c r="Y31" s="141"/>
      <c r="Z31" s="173"/>
      <c r="AA31" s="156"/>
      <c r="AB31" s="170"/>
      <c r="AC31" s="155"/>
      <c r="AD31" s="155"/>
      <c r="AE31" s="155"/>
      <c r="AF31" s="155"/>
      <c r="AG31" s="155"/>
    </row>
    <row r="32" spans="1:33" ht="21" x14ac:dyDescent="0.35">
      <c r="A32" s="166"/>
      <c r="B32" s="166"/>
      <c r="C32" s="174"/>
      <c r="D32" s="166"/>
      <c r="E32" s="166"/>
      <c r="F32" s="166"/>
      <c r="G32" s="175"/>
      <c r="J32" s="143"/>
      <c r="K32" s="101"/>
      <c r="L32" s="143"/>
      <c r="M32" s="101"/>
      <c r="N32" s="101"/>
      <c r="O32" s="101"/>
      <c r="P32" s="101"/>
      <c r="Q32" s="101"/>
      <c r="R32" s="101"/>
      <c r="S32" s="101"/>
      <c r="T32" s="101"/>
      <c r="U32" s="101"/>
      <c r="V32" s="143"/>
      <c r="W32" s="143"/>
      <c r="X32" s="177"/>
      <c r="Y32" s="177"/>
      <c r="Z32" s="178"/>
      <c r="AA32" s="179"/>
      <c r="AB32" s="179"/>
      <c r="AC32" s="180"/>
      <c r="AD32" s="180"/>
      <c r="AE32" s="180"/>
      <c r="AF32" s="180"/>
      <c r="AG32" s="180"/>
    </row>
    <row r="33" spans="1:33" ht="21" x14ac:dyDescent="0.35">
      <c r="A33" s="166"/>
      <c r="B33" s="166"/>
      <c r="C33" s="142"/>
      <c r="D33" s="142"/>
      <c r="E33" s="142"/>
      <c r="F33" s="142"/>
      <c r="G33" s="142"/>
      <c r="H33" s="142"/>
      <c r="I33" s="142"/>
      <c r="J33" s="143"/>
      <c r="K33" s="101"/>
      <c r="L33" s="143"/>
      <c r="M33" s="101"/>
      <c r="N33" s="101"/>
      <c r="O33" s="101"/>
      <c r="P33" s="101"/>
      <c r="AA33" s="155"/>
      <c r="AB33" s="155"/>
      <c r="AC33" s="155"/>
      <c r="AD33" s="155"/>
      <c r="AE33" s="155"/>
      <c r="AF33" s="155"/>
      <c r="AG33" s="155"/>
    </row>
    <row r="34" spans="1:33" ht="21" x14ac:dyDescent="0.35">
      <c r="A34" s="175"/>
      <c r="B34" s="175"/>
      <c r="C34" s="142"/>
      <c r="D34" s="142"/>
      <c r="E34" s="142"/>
      <c r="F34" s="142"/>
      <c r="G34" s="142"/>
      <c r="H34" s="142"/>
      <c r="I34" s="142"/>
      <c r="J34" s="143"/>
      <c r="K34" s="181"/>
      <c r="L34" s="143"/>
      <c r="M34" s="181"/>
      <c r="N34" s="181"/>
      <c r="O34" s="101"/>
      <c r="P34" s="101"/>
      <c r="AA34" s="156"/>
      <c r="AB34" s="156"/>
      <c r="AC34" s="155"/>
      <c r="AD34" s="155"/>
      <c r="AE34" s="155"/>
      <c r="AF34" s="155"/>
      <c r="AG34" s="157"/>
    </row>
    <row r="35" spans="1:33" ht="21" x14ac:dyDescent="0.35">
      <c r="C35" s="142"/>
      <c r="D35" s="142"/>
      <c r="E35" s="142"/>
      <c r="F35" s="142"/>
      <c r="G35" s="142"/>
      <c r="H35" s="142"/>
      <c r="I35" s="142"/>
      <c r="J35" s="143"/>
      <c r="K35" s="101"/>
      <c r="L35" s="101"/>
      <c r="M35" s="101"/>
      <c r="N35" s="101"/>
      <c r="O35" s="101"/>
      <c r="P35" s="101"/>
      <c r="AA35" s="156"/>
      <c r="AB35" s="156"/>
      <c r="AC35" s="155"/>
      <c r="AD35" s="156"/>
      <c r="AE35" s="156"/>
      <c r="AF35" s="156"/>
      <c r="AG35" s="157"/>
    </row>
    <row r="36" spans="1:33" ht="21" x14ac:dyDescent="0.35">
      <c r="C36" s="141"/>
      <c r="D36" s="141"/>
      <c r="E36" s="141"/>
      <c r="F36" s="141"/>
      <c r="G36" s="101"/>
      <c r="H36" s="142"/>
      <c r="I36" s="142"/>
      <c r="J36" s="143"/>
      <c r="K36" s="101"/>
      <c r="L36" s="101"/>
      <c r="M36" s="101"/>
      <c r="N36" s="101"/>
      <c r="O36" s="101"/>
      <c r="P36" s="101"/>
      <c r="AA36" s="156"/>
      <c r="AB36" s="156"/>
      <c r="AC36" s="155"/>
      <c r="AD36" s="156"/>
      <c r="AE36" s="156"/>
      <c r="AF36" s="156"/>
      <c r="AG36" s="157"/>
    </row>
    <row r="37" spans="1:33" ht="21" x14ac:dyDescent="0.35">
      <c r="C37" s="141"/>
      <c r="D37" s="141"/>
      <c r="E37" s="141"/>
      <c r="F37" s="141"/>
      <c r="G37" s="101"/>
      <c r="H37" s="142"/>
      <c r="I37" s="142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54"/>
      <c r="Y37" s="155"/>
      <c r="Z37" s="156"/>
      <c r="AA37" s="156"/>
      <c r="AB37" s="156"/>
      <c r="AC37" s="155"/>
      <c r="AD37" s="156"/>
      <c r="AE37" s="156"/>
      <c r="AF37" s="156"/>
      <c r="AG37" s="157"/>
    </row>
    <row r="38" spans="1:33" ht="21" x14ac:dyDescent="0.35">
      <c r="C38" s="101"/>
      <c r="D38" s="101"/>
      <c r="E38" s="101"/>
      <c r="F38" s="101"/>
      <c r="G38" s="101"/>
      <c r="H38" s="142"/>
      <c r="I38" s="142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54"/>
      <c r="Y38" s="155"/>
      <c r="Z38" s="156"/>
      <c r="AA38" s="156"/>
      <c r="AB38" s="156"/>
      <c r="AC38" s="155"/>
      <c r="AD38" s="156"/>
      <c r="AE38" s="156"/>
      <c r="AF38" s="156"/>
      <c r="AG38" s="157"/>
    </row>
    <row r="39" spans="1:33" ht="21" x14ac:dyDescent="0.35">
      <c r="C39" s="101"/>
      <c r="D39" s="101"/>
      <c r="E39" s="101"/>
      <c r="F39" s="101"/>
      <c r="G39" s="101"/>
      <c r="H39" s="142"/>
      <c r="I39" s="142"/>
      <c r="J39" s="148"/>
      <c r="K39" s="148"/>
      <c r="L39" s="148"/>
      <c r="M39" s="148"/>
      <c r="N39" s="148"/>
      <c r="O39" s="148"/>
      <c r="P39" s="148"/>
      <c r="Q39" s="101"/>
      <c r="R39" s="101"/>
      <c r="S39" s="101"/>
      <c r="T39" s="101"/>
      <c r="U39" s="101"/>
      <c r="V39" s="101"/>
      <c r="W39" s="101"/>
      <c r="X39" s="154"/>
      <c r="Y39" s="155"/>
      <c r="Z39" s="156"/>
      <c r="AA39" s="156"/>
      <c r="AB39" s="156"/>
      <c r="AC39" s="155"/>
      <c r="AD39" s="156"/>
      <c r="AE39" s="156"/>
      <c r="AF39" s="156"/>
      <c r="AG39" s="157"/>
    </row>
    <row r="40" spans="1:33" ht="21" x14ac:dyDescent="0.35">
      <c r="C40" s="101"/>
      <c r="D40" s="101"/>
      <c r="E40" s="101"/>
      <c r="F40" s="101"/>
      <c r="G40" s="101"/>
      <c r="H40" s="142"/>
      <c r="I40" s="142"/>
      <c r="J40" s="143"/>
      <c r="K40" s="143"/>
      <c r="L40" s="143"/>
      <c r="M40" s="143"/>
      <c r="N40" s="143"/>
      <c r="O40" s="143"/>
      <c r="P40" s="143"/>
      <c r="AA40" s="156"/>
      <c r="AB40" s="156"/>
      <c r="AC40" s="155"/>
      <c r="AD40" s="156"/>
      <c r="AE40" s="156"/>
      <c r="AF40" s="156"/>
      <c r="AG40" s="157"/>
    </row>
    <row r="41" spans="1:33" ht="21" x14ac:dyDescent="0.35">
      <c r="C41" s="101"/>
      <c r="D41" s="101"/>
      <c r="E41" s="101"/>
      <c r="F41" s="101"/>
      <c r="G41" s="101"/>
      <c r="H41" s="142"/>
      <c r="I41" s="142"/>
      <c r="J41" s="143"/>
      <c r="K41" s="143"/>
      <c r="L41" s="143"/>
      <c r="M41" s="143"/>
      <c r="N41" s="143"/>
      <c r="O41" s="143"/>
      <c r="P41" s="143"/>
      <c r="AA41" s="156"/>
      <c r="AB41" s="156"/>
      <c r="AC41" s="155"/>
      <c r="AD41" s="156"/>
      <c r="AE41" s="156"/>
      <c r="AF41" s="156"/>
      <c r="AG41" s="157"/>
    </row>
    <row r="42" spans="1:33" ht="21" x14ac:dyDescent="0.35">
      <c r="B42" s="101"/>
      <c r="C42" s="101"/>
      <c r="D42" s="101"/>
      <c r="E42" s="101"/>
      <c r="F42" s="101"/>
      <c r="G42" s="101"/>
      <c r="H42" s="101"/>
      <c r="I42" s="101"/>
      <c r="J42" s="143"/>
      <c r="K42" s="143"/>
      <c r="L42" s="143"/>
      <c r="M42" s="143"/>
      <c r="N42" s="143"/>
      <c r="O42" s="143"/>
      <c r="P42" s="143"/>
      <c r="AA42" s="156"/>
      <c r="AB42" s="156"/>
      <c r="AC42" s="155"/>
      <c r="AD42" s="156"/>
      <c r="AE42" s="156"/>
      <c r="AF42" s="156"/>
      <c r="AG42" s="157"/>
    </row>
    <row r="43" spans="1:33" ht="21" x14ac:dyDescent="0.35">
      <c r="A43" s="166"/>
      <c r="B43" s="166"/>
      <c r="C43" s="166"/>
      <c r="D43" s="166"/>
      <c r="E43" s="166"/>
      <c r="F43" s="166"/>
      <c r="G43" s="166"/>
      <c r="H43" s="166"/>
      <c r="I43" s="166"/>
      <c r="J43" s="143"/>
      <c r="K43" s="143"/>
      <c r="L43" s="143"/>
      <c r="M43" s="143"/>
      <c r="N43" s="143"/>
      <c r="O43" s="143"/>
      <c r="P43" s="143"/>
      <c r="Q43" s="101"/>
      <c r="R43" s="101"/>
      <c r="S43" s="101"/>
      <c r="T43" s="101"/>
      <c r="U43" s="101"/>
      <c r="V43" s="101"/>
      <c r="W43" s="101"/>
      <c r="X43" s="154"/>
      <c r="Y43" s="155"/>
      <c r="Z43" s="156"/>
      <c r="AA43" s="156"/>
      <c r="AB43" s="156"/>
      <c r="AC43" s="155"/>
      <c r="AD43" s="156"/>
      <c r="AE43" s="156"/>
      <c r="AF43" s="156"/>
      <c r="AG43" s="157"/>
    </row>
    <row r="44" spans="1:33" ht="21" x14ac:dyDescent="0.35">
      <c r="A44" s="166"/>
      <c r="B44" s="166"/>
      <c r="C44" s="166"/>
      <c r="D44" s="166"/>
      <c r="E44" s="166"/>
      <c r="F44" s="166"/>
      <c r="G44" s="166"/>
      <c r="H44" s="166"/>
      <c r="I44" s="166"/>
      <c r="J44" s="143"/>
      <c r="K44" s="143"/>
      <c r="L44" s="143"/>
      <c r="M44" s="143"/>
      <c r="N44" s="143"/>
      <c r="O44" s="143"/>
      <c r="P44" s="143"/>
      <c r="Q44" s="101"/>
      <c r="R44" s="101"/>
      <c r="S44" s="101"/>
      <c r="T44" s="101"/>
      <c r="U44" s="101"/>
      <c r="V44" s="101"/>
      <c r="W44" s="101"/>
      <c r="X44" s="154"/>
      <c r="Y44" s="155"/>
      <c r="Z44" s="156"/>
      <c r="AA44" s="156"/>
      <c r="AB44" s="156"/>
      <c r="AC44" s="155"/>
      <c r="AD44" s="156"/>
      <c r="AE44" s="156"/>
      <c r="AF44" s="156"/>
      <c r="AG44" s="157"/>
    </row>
    <row r="45" spans="1:33" ht="21" x14ac:dyDescent="0.35">
      <c r="A45" s="166"/>
      <c r="B45" s="166"/>
      <c r="C45" s="166"/>
      <c r="D45" s="166"/>
      <c r="E45" s="166"/>
      <c r="F45" s="166"/>
      <c r="G45" s="166"/>
      <c r="H45" s="166"/>
      <c r="I45" s="166"/>
      <c r="J45" s="143"/>
      <c r="K45" s="143"/>
      <c r="L45" s="143"/>
      <c r="M45" s="143"/>
      <c r="N45" s="143"/>
      <c r="O45" s="143"/>
      <c r="P45" s="143"/>
      <c r="Q45" s="101"/>
      <c r="R45" s="101"/>
      <c r="S45" s="101"/>
      <c r="T45" s="101"/>
      <c r="U45" s="101"/>
      <c r="V45" s="101"/>
      <c r="W45" s="101"/>
      <c r="X45" s="154"/>
      <c r="Y45" s="155"/>
      <c r="Z45" s="156"/>
      <c r="AA45" s="156"/>
      <c r="AB45" s="156"/>
      <c r="AC45" s="155"/>
      <c r="AD45" s="156"/>
      <c r="AE45" s="156"/>
      <c r="AF45" s="156"/>
      <c r="AG45" s="157"/>
    </row>
    <row r="46" spans="1:33" ht="21" x14ac:dyDescent="0.35">
      <c r="A46" s="166"/>
      <c r="B46" s="166"/>
      <c r="C46" s="166"/>
      <c r="D46" s="166"/>
      <c r="E46" s="166"/>
      <c r="F46" s="166"/>
      <c r="G46" s="166"/>
      <c r="H46" s="166"/>
      <c r="I46" s="166"/>
      <c r="J46" s="143"/>
      <c r="K46" s="143"/>
      <c r="L46" s="143"/>
      <c r="M46" s="143"/>
      <c r="N46" s="143"/>
      <c r="O46" s="143"/>
      <c r="P46" s="143"/>
      <c r="Q46" s="101"/>
      <c r="R46" s="101"/>
      <c r="S46" s="101"/>
      <c r="T46" s="101"/>
      <c r="U46" s="101"/>
      <c r="V46" s="101"/>
      <c r="W46" s="101"/>
      <c r="X46" s="148"/>
      <c r="Y46" s="148"/>
      <c r="Z46" s="148"/>
      <c r="AA46" s="175"/>
      <c r="AB46" s="175"/>
      <c r="AC46" s="175"/>
      <c r="AD46" s="175"/>
      <c r="AE46" s="175"/>
      <c r="AF46" s="175"/>
      <c r="AG46" s="175"/>
    </row>
    <row r="47" spans="1:33" ht="19.5" x14ac:dyDescent="0.25">
      <c r="A47" s="166"/>
      <c r="B47" s="166"/>
      <c r="C47" s="166"/>
      <c r="D47" s="166"/>
      <c r="E47" s="166"/>
      <c r="F47" s="166"/>
      <c r="G47" s="166"/>
      <c r="H47" s="166"/>
      <c r="I47" s="166"/>
      <c r="J47" s="143"/>
      <c r="K47" s="143"/>
      <c r="L47" s="143"/>
      <c r="M47" s="143"/>
      <c r="N47" s="143"/>
      <c r="O47" s="143"/>
      <c r="P47" s="143"/>
      <c r="AA47" s="175"/>
      <c r="AB47" s="175"/>
      <c r="AC47" s="175"/>
      <c r="AD47" s="175"/>
      <c r="AE47" s="175"/>
      <c r="AF47" s="175"/>
      <c r="AG47" s="175"/>
    </row>
    <row r="48" spans="1:33" ht="19.5" x14ac:dyDescent="0.25">
      <c r="A48" s="175"/>
      <c r="B48" s="175"/>
      <c r="C48" s="175"/>
      <c r="D48" s="175"/>
      <c r="E48" s="175"/>
      <c r="F48" s="175"/>
      <c r="G48" s="175"/>
      <c r="H48" s="175"/>
      <c r="I48" s="175"/>
      <c r="J48" s="143"/>
      <c r="K48" s="143"/>
      <c r="L48" s="143"/>
      <c r="M48" s="143"/>
      <c r="N48" s="143"/>
      <c r="O48" s="143"/>
      <c r="P48" s="143"/>
      <c r="AA48" s="175"/>
      <c r="AB48" s="175"/>
      <c r="AC48" s="175"/>
      <c r="AD48" s="175"/>
      <c r="AE48" s="175"/>
      <c r="AF48" s="175"/>
      <c r="AG48" s="175"/>
    </row>
    <row r="49" spans="10:33" ht="19.5" x14ac:dyDescent="0.25"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9"/>
      <c r="Y49" s="149"/>
      <c r="Z49" s="149"/>
      <c r="AA49" s="175"/>
      <c r="AB49" s="175"/>
      <c r="AC49" s="175"/>
      <c r="AD49" s="175"/>
      <c r="AE49" s="175"/>
      <c r="AF49" s="175"/>
      <c r="AG49" s="175"/>
    </row>
    <row r="50" spans="10:33" ht="19.5" x14ac:dyDescent="0.25"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</row>
    <row r="51" spans="10:33" ht="19.5" x14ac:dyDescent="0.25"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</row>
    <row r="52" spans="10:33" ht="19.5" x14ac:dyDescent="0.25"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</row>
    <row r="53" spans="10:33" ht="19.5" x14ac:dyDescent="0.25"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</row>
    <row r="54" spans="10:33" ht="19.5" x14ac:dyDescent="0.25">
      <c r="J54" s="143"/>
      <c r="K54" s="143"/>
      <c r="L54" s="143"/>
      <c r="M54" s="143"/>
      <c r="N54" s="143"/>
      <c r="O54" s="143"/>
      <c r="P54" s="143"/>
    </row>
    <row r="55" spans="10:33" ht="19.5" x14ac:dyDescent="0.25"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</row>
    <row r="56" spans="10:33" ht="19.5" x14ac:dyDescent="0.25"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</row>
    <row r="57" spans="10:33" ht="19.5" x14ac:dyDescent="0.25"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</row>
    <row r="58" spans="10:33" ht="19.5" x14ac:dyDescent="0.25"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</row>
    <row r="59" spans="10:33" ht="19.5" x14ac:dyDescent="0.25"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</row>
    <row r="60" spans="10:33" ht="19.5" x14ac:dyDescent="0.25"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</row>
    <row r="61" spans="10:33" ht="19.5" x14ac:dyDescent="0.25"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</row>
    <row r="62" spans="10:33" ht="19.5" x14ac:dyDescent="0.25"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</row>
    <row r="63" spans="10:33" ht="19.5" x14ac:dyDescent="0.25"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</row>
    <row r="64" spans="10:33" ht="19.5" x14ac:dyDescent="0.25"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</row>
    <row r="65" spans="10:26" ht="19.5" x14ac:dyDescent="0.25"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</row>
    <row r="66" spans="10:26" ht="19.5" x14ac:dyDescent="0.25"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</row>
    <row r="67" spans="10:26" ht="19.5" x14ac:dyDescent="0.25"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</row>
    <row r="68" spans="10:26" ht="19.5" x14ac:dyDescent="0.25"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</row>
    <row r="69" spans="10:26" ht="19.5" x14ac:dyDescent="0.25"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</row>
    <row r="70" spans="10:26" ht="19.5" x14ac:dyDescent="0.25"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</row>
    <row r="71" spans="10:26" ht="19.5" x14ac:dyDescent="0.25"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</row>
    <row r="72" spans="10:26" ht="19.5" x14ac:dyDescent="0.25">
      <c r="Q72" s="143"/>
      <c r="R72" s="143"/>
      <c r="S72" s="143"/>
      <c r="T72" s="143"/>
      <c r="U72" s="143"/>
      <c r="V72" s="143"/>
      <c r="W72" s="143"/>
      <c r="X72" s="143"/>
      <c r="Y72" s="143"/>
      <c r="Z72" s="143"/>
    </row>
    <row r="73" spans="10:26" ht="19.5" x14ac:dyDescent="0.25">
      <c r="Q73" s="143"/>
      <c r="R73" s="143"/>
      <c r="S73" s="143"/>
      <c r="T73" s="143"/>
      <c r="U73" s="143"/>
      <c r="V73" s="143"/>
      <c r="W73" s="143"/>
      <c r="X73" s="143"/>
      <c r="Y73" s="143"/>
      <c r="Z73" s="143"/>
    </row>
    <row r="74" spans="10:26" ht="19.5" x14ac:dyDescent="0.25">
      <c r="Q74" s="143"/>
      <c r="R74" s="143"/>
      <c r="S74" s="143"/>
      <c r="T74" s="143"/>
      <c r="U74" s="143"/>
      <c r="V74" s="143"/>
      <c r="W74" s="143"/>
      <c r="X74" s="143"/>
      <c r="Y74" s="143"/>
      <c r="Z74" s="143"/>
    </row>
  </sheetData>
  <pageMargins left="0.75" right="0.75" top="1" bottom="1" header="0.5" footer="0.5"/>
  <pageSetup scale="28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3"/>
  <sheetViews>
    <sheetView showGridLines="0" zoomScale="60" zoomScaleNormal="60" workbookViewId="0">
      <selection activeCell="Q19" sqref="Q19"/>
    </sheetView>
  </sheetViews>
  <sheetFormatPr defaultColWidth="12.5703125" defaultRowHeight="12.75" x14ac:dyDescent="0.2"/>
  <cols>
    <col min="1" max="2" width="14.7109375" style="92" customWidth="1"/>
    <col min="3" max="3" width="16.85546875" style="92" customWidth="1"/>
    <col min="4" max="19" width="14.7109375" style="92" customWidth="1"/>
    <col min="20" max="21" width="16.7109375" style="92" customWidth="1"/>
    <col min="22" max="23" width="14.7109375" style="92" customWidth="1"/>
    <col min="24" max="25" width="12.140625" style="92" customWidth="1"/>
    <col min="26" max="26" width="17.140625" style="92" customWidth="1"/>
    <col min="27" max="33" width="12.140625" style="92" customWidth="1"/>
    <col min="34" max="16384" width="12.5703125" style="92"/>
  </cols>
  <sheetData>
    <row r="1" spans="1:33" ht="26.25" x14ac:dyDescent="0.4">
      <c r="A1" s="88" t="s">
        <v>103</v>
      </c>
      <c r="B1" s="89"/>
      <c r="C1" s="89"/>
      <c r="D1" s="89"/>
      <c r="E1" s="89"/>
      <c r="F1" s="89"/>
      <c r="G1" s="90"/>
      <c r="H1" s="91"/>
      <c r="I1" s="89"/>
      <c r="J1" s="89"/>
      <c r="Q1" s="89"/>
      <c r="R1" s="89"/>
      <c r="S1" s="89"/>
      <c r="T1" s="89"/>
      <c r="U1" s="89"/>
      <c r="V1" s="89"/>
      <c r="W1" s="89"/>
    </row>
    <row r="2" spans="1:33" ht="24" thickBot="1" x14ac:dyDescent="0.4">
      <c r="A2" s="93"/>
      <c r="B2" s="93"/>
      <c r="C2" s="93"/>
      <c r="D2" s="93"/>
      <c r="E2" s="93"/>
      <c r="F2" s="93"/>
      <c r="G2" s="94"/>
      <c r="H2" s="95"/>
      <c r="I2" s="93"/>
      <c r="J2" s="93"/>
      <c r="K2" s="93"/>
      <c r="L2" s="93"/>
      <c r="M2" s="93"/>
      <c r="N2" s="93"/>
      <c r="O2" s="93"/>
      <c r="P2" s="93"/>
      <c r="Q2" s="163"/>
      <c r="R2" s="142"/>
      <c r="S2" s="142"/>
      <c r="T2" s="142"/>
      <c r="U2" s="163"/>
      <c r="V2" s="142"/>
      <c r="W2" s="142"/>
      <c r="X2" s="142"/>
      <c r="Y2" s="159"/>
      <c r="Z2" s="283"/>
    </row>
    <row r="3" spans="1:33" ht="25.5" thickTop="1" thickBot="1" x14ac:dyDescent="0.5">
      <c r="A3" s="96" t="s">
        <v>75</v>
      </c>
      <c r="B3" s="97">
        <v>2</v>
      </c>
      <c r="C3" s="93"/>
      <c r="D3" s="93"/>
      <c r="E3" s="93"/>
      <c r="F3" s="98" t="s">
        <v>76</v>
      </c>
      <c r="G3" s="99"/>
      <c r="H3" s="100"/>
      <c r="J3" s="278" t="s">
        <v>84</v>
      </c>
      <c r="K3" s="279" t="s">
        <v>85</v>
      </c>
      <c r="L3" s="280" t="s">
        <v>86</v>
      </c>
      <c r="N3" s="93" t="s">
        <v>152</v>
      </c>
      <c r="P3" s="93"/>
      <c r="Q3" s="163"/>
      <c r="R3" s="142"/>
      <c r="S3" s="142"/>
      <c r="T3" s="142"/>
      <c r="U3" s="163"/>
      <c r="V3" s="142"/>
      <c r="W3" s="142"/>
      <c r="X3" s="142"/>
      <c r="Y3" s="159"/>
      <c r="Z3" s="283"/>
    </row>
    <row r="4" spans="1:33" ht="23.25" thickTop="1" thickBot="1" x14ac:dyDescent="0.4">
      <c r="A4" s="102" t="s">
        <v>77</v>
      </c>
      <c r="B4" s="103">
        <v>760</v>
      </c>
      <c r="C4" s="93"/>
      <c r="D4" s="93"/>
      <c r="E4" s="93"/>
      <c r="F4" s="104" t="s">
        <v>78</v>
      </c>
      <c r="G4" s="105"/>
      <c r="H4" s="106"/>
      <c r="J4" s="316">
        <v>60</v>
      </c>
      <c r="K4" s="314">
        <v>0.6665987462044497</v>
      </c>
      <c r="L4" s="315">
        <v>0.31382802406322369</v>
      </c>
      <c r="N4" s="93" t="s">
        <v>153</v>
      </c>
      <c r="P4" s="93"/>
      <c r="Q4" s="163"/>
      <c r="R4" s="142"/>
      <c r="S4" s="142"/>
      <c r="T4" s="142"/>
      <c r="U4" s="163"/>
      <c r="V4" s="142"/>
      <c r="W4" s="142"/>
      <c r="X4" s="142"/>
      <c r="Y4" s="159"/>
      <c r="Z4" s="283"/>
    </row>
    <row r="5" spans="1:33" ht="22.5" thickTop="1" thickBot="1" x14ac:dyDescent="0.4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188"/>
      <c r="R5" s="188"/>
      <c r="S5" s="188"/>
      <c r="T5" s="188"/>
      <c r="U5" s="188"/>
      <c r="V5" s="188"/>
      <c r="W5" s="188"/>
      <c r="X5" s="188"/>
      <c r="Y5" s="283"/>
      <c r="Z5" s="283"/>
    </row>
    <row r="6" spans="1:33" ht="25.5" thickTop="1" thickBot="1" x14ac:dyDescent="0.5">
      <c r="A6" s="108" t="s">
        <v>51</v>
      </c>
      <c r="B6" s="109" t="s">
        <v>79</v>
      </c>
      <c r="C6" s="109" t="s">
        <v>80</v>
      </c>
      <c r="D6" s="109" t="s">
        <v>102</v>
      </c>
      <c r="E6" s="109" t="s">
        <v>81</v>
      </c>
      <c r="F6" s="109" t="s">
        <v>82</v>
      </c>
      <c r="G6" s="109" t="s">
        <v>83</v>
      </c>
      <c r="H6" s="109" t="s">
        <v>44</v>
      </c>
      <c r="I6" s="109" t="s">
        <v>87</v>
      </c>
      <c r="J6" s="109" t="s">
        <v>88</v>
      </c>
      <c r="K6" s="109" t="s">
        <v>89</v>
      </c>
      <c r="L6" s="109" t="s">
        <v>45</v>
      </c>
      <c r="M6" s="109" t="s">
        <v>90</v>
      </c>
      <c r="N6" s="109" t="s">
        <v>91</v>
      </c>
      <c r="O6" s="109" t="s">
        <v>92</v>
      </c>
      <c r="P6" s="109" t="s">
        <v>46</v>
      </c>
      <c r="Q6" s="109" t="s">
        <v>93</v>
      </c>
      <c r="R6" s="109" t="s">
        <v>94</v>
      </c>
      <c r="S6" s="109" t="s">
        <v>95</v>
      </c>
      <c r="T6" s="110" t="s">
        <v>96</v>
      </c>
      <c r="U6" s="93"/>
      <c r="Y6" s="111"/>
      <c r="Z6" s="112"/>
    </row>
    <row r="7" spans="1:33" ht="22.5" thickTop="1" thickBot="1" x14ac:dyDescent="0.4">
      <c r="A7" s="113" t="s">
        <v>97</v>
      </c>
      <c r="B7" s="114"/>
      <c r="C7" s="114"/>
      <c r="D7" s="114"/>
      <c r="E7" s="114"/>
      <c r="F7" s="114"/>
      <c r="G7" s="114"/>
      <c r="H7" s="282">
        <f>+J4*B3</f>
        <v>120</v>
      </c>
      <c r="I7" s="115">
        <f>+K4</f>
        <v>0.6665987462044497</v>
      </c>
      <c r="J7" s="116">
        <f>+L4</f>
        <v>0.31382802406322369</v>
      </c>
      <c r="K7" s="116">
        <f>1-I7-J7</f>
        <v>1.9573229732326614E-2</v>
      </c>
      <c r="L7" s="114"/>
      <c r="M7" s="114"/>
      <c r="N7" s="114"/>
      <c r="O7" s="114"/>
      <c r="P7" s="117">
        <v>9.7736957762800358</v>
      </c>
      <c r="Q7" s="118">
        <f>10^($B$17-$C$17/($D$17+P7))/$B$4</f>
        <v>1.4535490649210876</v>
      </c>
      <c r="R7" s="118">
        <f>10^($B$18-$C$18/($D$18+P7))/$B$4</f>
        <v>9.8536699438529801E-2</v>
      </c>
      <c r="S7" s="118">
        <f>10^($B$19-$C$19/($D$19+P7))/$B$4</f>
        <v>7.2771731374415335E-3</v>
      </c>
      <c r="T7" s="119">
        <f>+I7*Q7+(J7)*R7+(1-I7-J7)*S7-1</f>
        <v>-3.1282620938100081E-10</v>
      </c>
      <c r="U7" s="93"/>
      <c r="Z7" s="120"/>
    </row>
    <row r="8" spans="1:33" ht="21.75" thickTop="1" x14ac:dyDescent="0.35">
      <c r="A8" s="113">
        <v>1</v>
      </c>
      <c r="B8" s="121"/>
      <c r="C8" s="122"/>
      <c r="D8" s="122"/>
      <c r="E8" s="123"/>
      <c r="F8" s="114"/>
      <c r="G8" s="114"/>
      <c r="H8" s="282">
        <f>+L9+H7+B8-L8</f>
        <v>120</v>
      </c>
      <c r="I8" s="116">
        <f>+M8/Q8</f>
        <v>0.1349331461732427</v>
      </c>
      <c r="J8" s="116">
        <f>+N8/R8</f>
        <v>0.57687598381635141</v>
      </c>
      <c r="K8" s="116">
        <f t="shared" ref="K8:K11" si="0">1-I8-J8</f>
        <v>0.28819087001040589</v>
      </c>
      <c r="L8" s="282">
        <f>+J4+H7</f>
        <v>180</v>
      </c>
      <c r="M8" s="116">
        <f>+K4</f>
        <v>0.6665987462044497</v>
      </c>
      <c r="N8" s="116">
        <f>+L4</f>
        <v>0.31382802406322369</v>
      </c>
      <c r="O8" s="116">
        <f>1-M8-N8</f>
        <v>1.9573229732326614E-2</v>
      </c>
      <c r="P8" s="124">
        <v>50.556279805091414</v>
      </c>
      <c r="Q8" s="118">
        <f>10^($B$17-$C$17/($D$17+P8))/$B$4</f>
        <v>4.9402149516961051</v>
      </c>
      <c r="R8" s="118">
        <f>10^($B$18-$C$18/($D$18+P8))/$B$4</f>
        <v>0.54401298176269874</v>
      </c>
      <c r="S8" s="118">
        <f t="shared" ref="S8:S11" si="1">10^($B$19-$C$19/($D$19+P8))/$B$4</f>
        <v>6.7917643284758619E-2</v>
      </c>
      <c r="T8" s="119">
        <f>+M8/Q8+N8/R8+(1-M8-N8)/S8-1</f>
        <v>-2.2048710246469483E-7</v>
      </c>
      <c r="U8" s="93"/>
      <c r="Y8" s="111"/>
      <c r="Z8" s="125"/>
    </row>
    <row r="9" spans="1:33" ht="21" x14ac:dyDescent="0.35">
      <c r="A9" s="113">
        <v>2</v>
      </c>
      <c r="B9" s="287">
        <v>100</v>
      </c>
      <c r="C9" s="288">
        <v>0.4</v>
      </c>
      <c r="D9" s="288">
        <v>0.2</v>
      </c>
      <c r="E9" s="317">
        <f t="shared" ref="E9" si="2">+B9*C9</f>
        <v>40</v>
      </c>
      <c r="F9" s="282">
        <f t="shared" ref="F9" si="3">+B9*D9</f>
        <v>20</v>
      </c>
      <c r="G9" s="282">
        <f t="shared" ref="G9" si="4">+B9*(1-C9-D9)</f>
        <v>40</v>
      </c>
      <c r="H9" s="282">
        <f>+L10+H8+B9-L9</f>
        <v>220</v>
      </c>
      <c r="I9" s="116">
        <f t="shared" ref="I9:J11" si="5">+M9/Q9</f>
        <v>2.7739971322470885E-2</v>
      </c>
      <c r="J9" s="116">
        <f t="shared" si="5"/>
        <v>0.28966306700188493</v>
      </c>
      <c r="K9" s="116">
        <f t="shared" si="0"/>
        <v>0.68259696167564421</v>
      </c>
      <c r="L9" s="282">
        <f>+L8</f>
        <v>180</v>
      </c>
      <c r="M9" s="116">
        <f>+(L8*M8+H8*I8-E8-H7*I7)/L9</f>
        <v>0.31215501285031172</v>
      </c>
      <c r="N9" s="116">
        <f>+(L8*N8+H8*J8-F8-H7*J7)/L9</f>
        <v>0.48919333056530878</v>
      </c>
      <c r="O9" s="116">
        <f t="shared" ref="O9:O11" si="6">1-M9-N9</f>
        <v>0.19865165658437955</v>
      </c>
      <c r="P9" s="124">
        <v>86.430488775863225</v>
      </c>
      <c r="Q9" s="118">
        <f>10^($B$17-$C$17/($D$17+P9))/$B$4</f>
        <v>11.252896018585613</v>
      </c>
      <c r="R9" s="118">
        <f>10^($B$18-$C$18/($D$18+P9))/$B$4</f>
        <v>1.6888357070462332</v>
      </c>
      <c r="S9" s="118">
        <f t="shared" si="1"/>
        <v>0.29102342635427564</v>
      </c>
      <c r="T9" s="119">
        <f t="shared" ref="T9:T11" si="7">+M9/Q9+N9/R9+(1-M9-N9)/S9-1</f>
        <v>-1.7188129908252137E-7</v>
      </c>
      <c r="U9" s="93"/>
      <c r="Y9" s="111"/>
      <c r="Z9" s="125"/>
    </row>
    <row r="10" spans="1:33" ht="21.75" thickBot="1" x14ac:dyDescent="0.4">
      <c r="A10" s="113">
        <v>3</v>
      </c>
      <c r="B10" s="128"/>
      <c r="C10" s="129"/>
      <c r="D10" s="130"/>
      <c r="E10" s="123"/>
      <c r="F10" s="114"/>
      <c r="G10" s="114"/>
      <c r="H10" s="282">
        <f>+L11+H9+B10-L10</f>
        <v>220</v>
      </c>
      <c r="I10" s="116">
        <f t="shared" si="5"/>
        <v>1.8259905518363824E-3</v>
      </c>
      <c r="J10" s="116">
        <f t="shared" si="5"/>
        <v>0.10407248479033766</v>
      </c>
      <c r="K10" s="116">
        <f t="shared" si="0"/>
        <v>0.89410152465782589</v>
      </c>
      <c r="L10" s="282">
        <f t="shared" ref="L10:L11" si="8">+L9</f>
        <v>180</v>
      </c>
      <c r="M10" s="116">
        <f>+(L9*M9+H9*I9-E9-H8*I8)/L10</f>
        <v>3.3881769240058743E-2</v>
      </c>
      <c r="N10" s="116">
        <f>+(L9*N9+H9*J9-F9-H8*J8)/L10</f>
        <v>0.3475308676900451</v>
      </c>
      <c r="O10" s="116">
        <f t="shared" si="6"/>
        <v>0.61858736306989615</v>
      </c>
      <c r="P10" s="124">
        <v>112.90672417646877</v>
      </c>
      <c r="Q10" s="118">
        <f>10^($B$17-$C$17/($D$17+P10))/$B$4</f>
        <v>18.555281792659962</v>
      </c>
      <c r="R10" s="118">
        <f>10^($B$18-$C$18/($D$18+P10))/$B$4</f>
        <v>3.3393155586721486</v>
      </c>
      <c r="S10" s="118">
        <f t="shared" si="1"/>
        <v>0.69185338601910784</v>
      </c>
      <c r="T10" s="119">
        <f t="shared" si="7"/>
        <v>2.8299425336442141E-7</v>
      </c>
      <c r="U10" s="93"/>
      <c r="Y10" s="111"/>
      <c r="Z10" s="125"/>
    </row>
    <row r="11" spans="1:33" ht="22.5" thickTop="1" thickBot="1" x14ac:dyDescent="0.4">
      <c r="A11" s="113" t="s">
        <v>98</v>
      </c>
      <c r="B11" s="114"/>
      <c r="C11" s="114"/>
      <c r="D11" s="114"/>
      <c r="E11" s="114"/>
      <c r="F11" s="114"/>
      <c r="G11" s="114"/>
      <c r="H11" s="282">
        <f>+L12+H10+B11-L11</f>
        <v>40</v>
      </c>
      <c r="I11" s="116">
        <f t="shared" si="5"/>
        <v>1.0188050105006965E-4</v>
      </c>
      <c r="J11" s="116">
        <f t="shared" si="5"/>
        <v>2.9257919178037113E-2</v>
      </c>
      <c r="K11" s="116">
        <f t="shared" si="0"/>
        <v>0.9706402003209128</v>
      </c>
      <c r="L11" s="282">
        <f t="shared" si="8"/>
        <v>180</v>
      </c>
      <c r="M11" s="116">
        <f>+(L10*M10+H10*I10-E10-H9*I9)/L11</f>
        <v>2.2091260759499066E-3</v>
      </c>
      <c r="N11" s="116">
        <f>+(L10*N10+H10*J10-F10-H9*J9)/L11</f>
        <v>0.12069793387593179</v>
      </c>
      <c r="O11" s="116">
        <f t="shared" si="6"/>
        <v>0.87709294004811833</v>
      </c>
      <c r="P11" s="131">
        <v>122.05535439676072</v>
      </c>
      <c r="Q11" s="118">
        <f>10^($B$17-$C$17/($D$17+P11))/$B$4</f>
        <v>21.683502271589941</v>
      </c>
      <c r="R11" s="118">
        <f>10^($B$18-$C$18/($D$18+P11))/$B$4</f>
        <v>4.1253081991741736</v>
      </c>
      <c r="S11" s="118">
        <f t="shared" si="1"/>
        <v>0.90362299758763798</v>
      </c>
      <c r="T11" s="119">
        <f t="shared" si="7"/>
        <v>1.4680355642227028E-7</v>
      </c>
      <c r="U11" s="93"/>
    </row>
    <row r="12" spans="1:33" ht="24.75" thickTop="1" x14ac:dyDescent="0.45">
      <c r="A12" s="113"/>
      <c r="B12" s="114"/>
      <c r="C12" s="114"/>
      <c r="D12" s="114"/>
      <c r="E12" s="114"/>
      <c r="F12" s="114"/>
      <c r="G12" s="114"/>
      <c r="H12" s="132" t="s">
        <v>99</v>
      </c>
      <c r="I12" s="116">
        <f>+(B9*C9-J4*K4)/H11</f>
        <v>1.0188069332546234E-4</v>
      </c>
      <c r="J12" s="116">
        <f>+(B9*D9-J4*L4)/H11</f>
        <v>2.9257963905164441E-2</v>
      </c>
      <c r="K12" s="116"/>
      <c r="L12" s="133"/>
      <c r="M12" s="133"/>
      <c r="N12" s="133"/>
      <c r="O12" s="133"/>
      <c r="P12" s="114"/>
      <c r="Q12" s="114"/>
      <c r="R12" s="114"/>
      <c r="S12" s="114"/>
      <c r="T12" s="134"/>
      <c r="U12" s="93"/>
    </row>
    <row r="13" spans="1:33" ht="22.5" thickBot="1" x14ac:dyDescent="0.4">
      <c r="A13" s="135"/>
      <c r="B13" s="136"/>
      <c r="C13" s="136"/>
      <c r="D13" s="136"/>
      <c r="E13" s="136"/>
      <c r="F13" s="136"/>
      <c r="G13" s="136"/>
      <c r="H13" s="137" t="s">
        <v>100</v>
      </c>
      <c r="I13" s="138">
        <f>+I11-I12</f>
        <v>-1.9227539269680693E-10</v>
      </c>
      <c r="J13" s="138">
        <f>+J11-J12</f>
        <v>-4.4727127328225702E-8</v>
      </c>
      <c r="K13" s="138"/>
      <c r="L13" s="139"/>
      <c r="M13" s="139"/>
      <c r="N13" s="139"/>
      <c r="O13" s="139"/>
      <c r="P13" s="136"/>
      <c r="Q13" s="136"/>
      <c r="R13" s="136"/>
      <c r="S13" s="136"/>
      <c r="T13" s="140"/>
      <c r="U13" s="93"/>
    </row>
    <row r="14" spans="1:33" ht="22.5" thickTop="1" thickBot="1" x14ac:dyDescent="0.4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94"/>
      <c r="L14" s="142"/>
      <c r="M14" s="142"/>
      <c r="N14" s="142"/>
      <c r="O14" s="101"/>
      <c r="P14" s="101"/>
      <c r="Q14" s="101"/>
      <c r="R14" s="101"/>
      <c r="S14" s="141"/>
      <c r="T14" s="141"/>
      <c r="U14" s="141"/>
      <c r="V14" s="141"/>
      <c r="W14" s="141"/>
      <c r="X14" s="93"/>
      <c r="Y14" s="143"/>
      <c r="Z14" s="143"/>
    </row>
    <row r="15" spans="1:33" ht="21.75" thickTop="1" x14ac:dyDescent="0.35">
      <c r="A15" s="144" t="s">
        <v>101</v>
      </c>
      <c r="B15" s="145"/>
      <c r="C15" s="145"/>
      <c r="D15" s="146"/>
      <c r="E15" s="101"/>
      <c r="F15" s="101"/>
      <c r="G15" s="101"/>
      <c r="H15" s="101"/>
      <c r="I15" s="147"/>
      <c r="J15" s="147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48"/>
      <c r="Y15" s="149"/>
      <c r="Z15" s="149"/>
    </row>
    <row r="16" spans="1:33" ht="21" x14ac:dyDescent="0.35">
      <c r="A16" s="150"/>
      <c r="B16" s="151" t="s">
        <v>34</v>
      </c>
      <c r="C16" s="151" t="s">
        <v>33</v>
      </c>
      <c r="D16" s="152" t="s">
        <v>26</v>
      </c>
      <c r="E16" s="141"/>
      <c r="F16" s="141"/>
      <c r="U16" s="153"/>
      <c r="X16" s="154"/>
      <c r="Y16" s="155"/>
      <c r="Z16" s="155"/>
      <c r="AA16" s="155"/>
      <c r="AB16" s="155"/>
      <c r="AC16" s="155"/>
      <c r="AD16" s="155"/>
      <c r="AE16" s="155"/>
      <c r="AF16" s="155"/>
      <c r="AG16" s="155"/>
    </row>
    <row r="17" spans="1:33" ht="21" x14ac:dyDescent="0.35">
      <c r="A17" s="185" t="s">
        <v>0</v>
      </c>
      <c r="B17" s="186">
        <v>6.8248499999999996</v>
      </c>
      <c r="C17" s="186">
        <v>943.45299999999997</v>
      </c>
      <c r="D17" s="187">
        <v>239.71100000000001</v>
      </c>
      <c r="E17" s="141"/>
      <c r="F17" s="141"/>
      <c r="J17" s="163"/>
      <c r="K17" s="159"/>
      <c r="L17" s="142"/>
      <c r="M17" s="142"/>
      <c r="N17" s="142"/>
      <c r="O17" s="159"/>
      <c r="P17" s="142"/>
      <c r="Q17" s="142"/>
      <c r="R17" s="141"/>
      <c r="S17" s="141"/>
      <c r="T17" s="141"/>
      <c r="U17" s="101"/>
      <c r="X17" s="154"/>
      <c r="Y17" s="154"/>
      <c r="Z17" s="156"/>
      <c r="AA17" s="156"/>
      <c r="AB17" s="156"/>
      <c r="AC17" s="155"/>
      <c r="AD17" s="155"/>
      <c r="AE17" s="155"/>
      <c r="AF17" s="155"/>
      <c r="AG17" s="157"/>
    </row>
    <row r="18" spans="1:33" ht="21" x14ac:dyDescent="0.35">
      <c r="A18" s="185" t="s">
        <v>1</v>
      </c>
      <c r="B18" s="186">
        <v>6.8855500000000003</v>
      </c>
      <c r="C18" s="186">
        <v>1175.817</v>
      </c>
      <c r="D18" s="187">
        <v>224.86699999999999</v>
      </c>
      <c r="E18" s="141"/>
      <c r="F18" s="141"/>
      <c r="J18" s="141"/>
      <c r="K18" s="159"/>
      <c r="L18" s="142"/>
      <c r="M18" s="142"/>
      <c r="N18" s="142"/>
      <c r="O18" s="141"/>
      <c r="P18" s="141"/>
      <c r="Q18" s="163"/>
      <c r="R18" s="159"/>
      <c r="S18" s="159"/>
      <c r="T18" s="101"/>
      <c r="U18" s="101"/>
      <c r="X18" s="154"/>
      <c r="Y18" s="154"/>
      <c r="Z18" s="156"/>
      <c r="AA18" s="156"/>
      <c r="AB18" s="156"/>
      <c r="AC18" s="155"/>
      <c r="AD18" s="156"/>
      <c r="AE18" s="156"/>
      <c r="AF18" s="156"/>
      <c r="AG18" s="157"/>
    </row>
    <row r="19" spans="1:33" ht="21.75" thickBot="1" x14ac:dyDescent="0.4">
      <c r="A19" s="185" t="s">
        <v>2</v>
      </c>
      <c r="B19" s="186">
        <v>6.9187399999999997</v>
      </c>
      <c r="C19" s="186">
        <v>1351.7560000000001</v>
      </c>
      <c r="D19" s="187">
        <v>209.1</v>
      </c>
      <c r="E19" s="93"/>
      <c r="F19" s="158"/>
      <c r="J19" s="141"/>
      <c r="K19" s="159"/>
      <c r="L19" s="142"/>
      <c r="M19" s="142"/>
      <c r="N19" s="142"/>
      <c r="O19" s="159"/>
      <c r="P19" s="142"/>
      <c r="Q19" s="142"/>
      <c r="R19" s="142"/>
      <c r="S19" s="159"/>
      <c r="T19" s="159"/>
      <c r="U19" s="160"/>
      <c r="X19" s="154"/>
      <c r="Y19" s="154"/>
      <c r="Z19" s="156"/>
      <c r="AA19" s="156"/>
      <c r="AB19" s="156"/>
      <c r="AC19" s="155"/>
      <c r="AD19" s="156"/>
      <c r="AE19" s="156"/>
      <c r="AF19" s="156"/>
      <c r="AG19" s="157"/>
    </row>
    <row r="20" spans="1:33" ht="21.75" thickTop="1" x14ac:dyDescent="0.35">
      <c r="A20" s="161"/>
      <c r="B20" s="161"/>
      <c r="C20" s="161"/>
      <c r="D20" s="161"/>
      <c r="E20" s="162"/>
      <c r="F20" s="162"/>
      <c r="J20" s="141"/>
      <c r="K20" s="159"/>
      <c r="L20" s="142"/>
      <c r="M20" s="142"/>
      <c r="N20" s="142"/>
      <c r="O20" s="159"/>
      <c r="P20" s="142"/>
      <c r="Q20" s="142"/>
      <c r="R20" s="142"/>
      <c r="S20" s="159"/>
      <c r="X20" s="154"/>
      <c r="Y20" s="155"/>
      <c r="Z20" s="156"/>
      <c r="AA20" s="156"/>
      <c r="AB20" s="156"/>
      <c r="AC20" s="155"/>
      <c r="AD20" s="156"/>
      <c r="AE20" s="156"/>
      <c r="AF20" s="156"/>
      <c r="AG20" s="157"/>
    </row>
    <row r="21" spans="1:33" ht="21" x14ac:dyDescent="0.35">
      <c r="A21" s="147"/>
      <c r="B21" s="142"/>
      <c r="C21" s="142"/>
      <c r="D21" s="142"/>
      <c r="E21" s="142"/>
      <c r="F21" s="142"/>
      <c r="G21" s="101"/>
      <c r="J21" s="141"/>
      <c r="K21" s="159"/>
      <c r="L21" s="142"/>
      <c r="M21" s="142"/>
      <c r="N21" s="142"/>
      <c r="O21" s="159"/>
      <c r="P21" s="142"/>
      <c r="Q21" s="142"/>
      <c r="R21" s="142"/>
      <c r="S21" s="159"/>
      <c r="X21" s="154"/>
      <c r="Y21" s="155"/>
      <c r="Z21" s="156"/>
      <c r="AA21" s="156"/>
      <c r="AB21" s="156"/>
      <c r="AC21" s="155"/>
      <c r="AD21" s="156"/>
      <c r="AE21" s="156"/>
      <c r="AF21" s="156"/>
      <c r="AG21" s="157"/>
    </row>
    <row r="22" spans="1:33" ht="21" x14ac:dyDescent="0.35">
      <c r="A22" s="101"/>
      <c r="B22" s="142"/>
      <c r="C22" s="142"/>
      <c r="D22" s="142"/>
      <c r="E22" s="142"/>
      <c r="F22" s="142"/>
      <c r="G22" s="101"/>
      <c r="H22" s="93"/>
      <c r="J22" s="141"/>
      <c r="K22" s="159"/>
      <c r="L22" s="142"/>
      <c r="M22" s="142"/>
      <c r="N22" s="142"/>
      <c r="O22" s="159"/>
      <c r="P22" s="142"/>
      <c r="Q22" s="142"/>
      <c r="R22" s="142"/>
      <c r="S22" s="159"/>
      <c r="T22" s="159"/>
      <c r="U22" s="160"/>
      <c r="X22" s="154"/>
      <c r="Y22" s="154"/>
      <c r="Z22" s="156"/>
      <c r="AA22" s="156"/>
      <c r="AB22" s="156"/>
      <c r="AC22" s="155"/>
      <c r="AD22" s="156"/>
      <c r="AE22" s="156"/>
      <c r="AF22" s="156"/>
      <c r="AG22" s="157"/>
    </row>
    <row r="23" spans="1:33" ht="21" x14ac:dyDescent="0.35">
      <c r="A23" s="101"/>
      <c r="B23" s="142"/>
      <c r="C23" s="142"/>
      <c r="D23" s="142"/>
      <c r="E23" s="142"/>
      <c r="F23" s="142"/>
      <c r="G23" s="101"/>
      <c r="H23" s="93"/>
      <c r="J23" s="163"/>
      <c r="K23" s="159"/>
      <c r="L23" s="142"/>
      <c r="M23" s="142"/>
      <c r="N23" s="142"/>
      <c r="O23" s="159"/>
      <c r="P23" s="142"/>
      <c r="Q23" s="142"/>
      <c r="R23" s="142"/>
      <c r="S23" s="159"/>
      <c r="T23" s="159"/>
      <c r="U23" s="160"/>
      <c r="X23" s="154"/>
      <c r="Y23" s="154"/>
      <c r="Z23" s="156"/>
      <c r="AA23" s="156"/>
      <c r="AB23" s="156"/>
      <c r="AC23" s="155"/>
      <c r="AD23" s="156"/>
      <c r="AE23" s="156"/>
      <c r="AF23" s="156"/>
      <c r="AG23" s="157"/>
    </row>
    <row r="24" spans="1:33" ht="24" x14ac:dyDescent="0.45">
      <c r="A24" s="147"/>
      <c r="B24" s="142"/>
      <c r="C24" s="142"/>
      <c r="D24" s="142"/>
      <c r="E24" s="142"/>
      <c r="F24" s="142"/>
      <c r="G24" s="101"/>
      <c r="H24" s="93"/>
      <c r="T24" s="141"/>
      <c r="U24" s="164"/>
      <c r="V24" s="141"/>
      <c r="W24" s="141"/>
      <c r="X24" s="141"/>
      <c r="Y24" s="141"/>
      <c r="Z24" s="165"/>
      <c r="AA24" s="156"/>
      <c r="AB24" s="156"/>
      <c r="AC24" s="155"/>
      <c r="AD24" s="156"/>
      <c r="AE24" s="156"/>
      <c r="AF24" s="156"/>
      <c r="AG24" s="157"/>
    </row>
    <row r="25" spans="1:33" ht="21" x14ac:dyDescent="0.35">
      <c r="A25" s="166"/>
      <c r="B25" s="166"/>
      <c r="C25" s="166"/>
      <c r="D25" s="166"/>
      <c r="E25" s="142"/>
      <c r="F25" s="142"/>
      <c r="G25" s="101"/>
      <c r="H25" s="93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67"/>
      <c r="U25" s="167"/>
      <c r="V25" s="168"/>
      <c r="W25" s="168"/>
      <c r="X25" s="142"/>
      <c r="Y25" s="142"/>
      <c r="Z25" s="169"/>
      <c r="AA25" s="170"/>
      <c r="AB25" s="156"/>
      <c r="AC25" s="155"/>
      <c r="AD25" s="156"/>
      <c r="AE25" s="156"/>
      <c r="AF25" s="156"/>
      <c r="AG25" s="157"/>
    </row>
    <row r="26" spans="1:33" ht="21" x14ac:dyDescent="0.35">
      <c r="A26" s="147"/>
      <c r="B26" s="142"/>
      <c r="C26" s="142"/>
      <c r="D26" s="142"/>
      <c r="E26" s="142"/>
      <c r="F26" s="142"/>
      <c r="G26" s="101"/>
      <c r="H26" s="93"/>
      <c r="J26" s="141"/>
      <c r="K26" s="159"/>
      <c r="L26" s="142"/>
      <c r="M26" s="142"/>
      <c r="N26" s="142"/>
      <c r="O26" s="141"/>
      <c r="P26" s="141"/>
      <c r="Q26" s="141"/>
      <c r="R26" s="141"/>
      <c r="S26" s="159"/>
      <c r="T26" s="172"/>
      <c r="U26" s="172"/>
      <c r="V26" s="171"/>
      <c r="W26" s="172"/>
      <c r="X26" s="167"/>
      <c r="Y26" s="173"/>
      <c r="Z26" s="169"/>
      <c r="AA26" s="156"/>
      <c r="AB26" s="156"/>
      <c r="AC26" s="155"/>
      <c r="AD26" s="156"/>
      <c r="AE26" s="156"/>
      <c r="AF26" s="156"/>
      <c r="AG26" s="157"/>
    </row>
    <row r="27" spans="1:33" ht="21" x14ac:dyDescent="0.35">
      <c r="A27" s="147"/>
      <c r="B27" s="142"/>
      <c r="C27" s="142"/>
      <c r="D27" s="142"/>
      <c r="E27" s="142"/>
      <c r="F27" s="142"/>
      <c r="G27" s="101"/>
      <c r="J27" s="141"/>
      <c r="K27" s="159"/>
      <c r="L27" s="142"/>
      <c r="M27" s="142"/>
      <c r="N27" s="142"/>
      <c r="O27" s="159"/>
      <c r="P27" s="142"/>
      <c r="Q27" s="142"/>
      <c r="R27" s="142"/>
      <c r="S27" s="159"/>
      <c r="T27" s="172"/>
      <c r="U27" s="172"/>
      <c r="V27" s="171"/>
      <c r="W27" s="172"/>
      <c r="X27" s="167"/>
      <c r="Y27" s="173"/>
      <c r="Z27" s="169"/>
      <c r="AA27" s="156"/>
      <c r="AB27" s="156"/>
      <c r="AC27" s="155"/>
      <c r="AD27" s="156"/>
      <c r="AE27" s="156"/>
      <c r="AF27" s="156"/>
      <c r="AG27" s="157"/>
    </row>
    <row r="28" spans="1:33" ht="21" x14ac:dyDescent="0.35">
      <c r="A28" s="141"/>
      <c r="B28" s="142"/>
      <c r="C28" s="142"/>
      <c r="D28" s="142"/>
      <c r="E28" s="142"/>
      <c r="F28" s="142"/>
      <c r="G28" s="101"/>
      <c r="J28" s="141"/>
      <c r="K28" s="159"/>
      <c r="L28" s="142"/>
      <c r="M28" s="142"/>
      <c r="N28" s="142"/>
      <c r="O28" s="159"/>
      <c r="P28" s="142"/>
      <c r="Q28" s="142"/>
      <c r="R28" s="142"/>
      <c r="S28" s="159"/>
      <c r="T28" s="172"/>
      <c r="U28" s="172"/>
      <c r="V28" s="171"/>
      <c r="W28" s="172"/>
      <c r="X28" s="167"/>
      <c r="Y28" s="173"/>
      <c r="Z28" s="169"/>
      <c r="AA28" s="156"/>
      <c r="AB28" s="156"/>
      <c r="AC28" s="155"/>
      <c r="AD28" s="156"/>
      <c r="AE28" s="156"/>
      <c r="AF28" s="156"/>
      <c r="AG28" s="157"/>
    </row>
    <row r="29" spans="1:33" ht="21" x14ac:dyDescent="0.35">
      <c r="A29" s="101"/>
      <c r="B29" s="101"/>
      <c r="C29" s="101"/>
      <c r="D29" s="101"/>
      <c r="E29" s="101"/>
      <c r="F29" s="101"/>
      <c r="G29" s="101"/>
      <c r="J29" s="141"/>
      <c r="K29" s="159"/>
      <c r="L29" s="142"/>
      <c r="M29" s="142"/>
      <c r="N29" s="142"/>
      <c r="O29" s="159"/>
      <c r="P29" s="142"/>
      <c r="Q29" s="142"/>
      <c r="R29" s="142"/>
      <c r="S29" s="159"/>
      <c r="T29" s="172"/>
      <c r="U29" s="172"/>
      <c r="V29" s="171"/>
      <c r="W29" s="172"/>
      <c r="X29" s="167"/>
      <c r="Y29" s="173"/>
      <c r="Z29" s="169"/>
      <c r="AA29" s="156"/>
      <c r="AB29" s="156"/>
      <c r="AC29" s="155"/>
      <c r="AD29" s="155"/>
      <c r="AE29" s="155"/>
      <c r="AF29" s="155"/>
      <c r="AG29" s="155"/>
    </row>
    <row r="30" spans="1:33" ht="21" x14ac:dyDescent="0.35">
      <c r="A30" s="166"/>
      <c r="B30" s="166"/>
      <c r="C30" s="174"/>
      <c r="D30" s="166"/>
      <c r="E30" s="166"/>
      <c r="F30" s="166"/>
      <c r="G30" s="175"/>
      <c r="J30" s="141"/>
      <c r="K30" s="159"/>
      <c r="L30" s="142"/>
      <c r="M30" s="142"/>
      <c r="N30" s="142"/>
      <c r="O30" s="159"/>
      <c r="P30" s="142"/>
      <c r="Q30" s="142"/>
      <c r="R30" s="142"/>
      <c r="S30" s="159"/>
      <c r="T30" s="141"/>
      <c r="U30" s="141"/>
      <c r="V30" s="176"/>
      <c r="W30" s="176"/>
      <c r="X30" s="141"/>
      <c r="Y30" s="141"/>
      <c r="Z30" s="173"/>
      <c r="AA30" s="156"/>
      <c r="AB30" s="170"/>
      <c r="AC30" s="155"/>
      <c r="AD30" s="155"/>
      <c r="AE30" s="155"/>
      <c r="AF30" s="155"/>
      <c r="AG30" s="155"/>
    </row>
    <row r="31" spans="1:33" ht="21" x14ac:dyDescent="0.35">
      <c r="A31" s="166"/>
      <c r="B31" s="166"/>
      <c r="C31" s="174"/>
      <c r="D31" s="166"/>
      <c r="E31" s="166"/>
      <c r="F31" s="166"/>
      <c r="G31" s="175"/>
      <c r="J31" s="143"/>
      <c r="K31" s="101"/>
      <c r="L31" s="143"/>
      <c r="M31" s="101"/>
      <c r="N31" s="101"/>
      <c r="O31" s="101"/>
      <c r="P31" s="101"/>
      <c r="Q31" s="101"/>
      <c r="R31" s="101"/>
      <c r="S31" s="101"/>
      <c r="T31" s="101"/>
      <c r="U31" s="101"/>
      <c r="V31" s="143"/>
      <c r="W31" s="143"/>
      <c r="X31" s="177"/>
      <c r="Y31" s="177"/>
      <c r="Z31" s="178"/>
      <c r="AA31" s="179"/>
      <c r="AB31" s="179"/>
      <c r="AC31" s="180"/>
      <c r="AD31" s="180"/>
      <c r="AE31" s="180"/>
      <c r="AF31" s="180"/>
      <c r="AG31" s="180"/>
    </row>
    <row r="32" spans="1:33" ht="21" x14ac:dyDescent="0.35">
      <c r="A32" s="166"/>
      <c r="B32" s="166"/>
      <c r="C32" s="142"/>
      <c r="D32" s="142"/>
      <c r="E32" s="142"/>
      <c r="F32" s="142"/>
      <c r="G32" s="142"/>
      <c r="H32" s="142"/>
      <c r="I32" s="142"/>
      <c r="J32" s="143"/>
      <c r="K32" s="101"/>
      <c r="L32" s="143"/>
      <c r="M32" s="101"/>
      <c r="N32" s="101"/>
      <c r="O32" s="101"/>
      <c r="P32" s="101"/>
      <c r="AA32" s="155"/>
      <c r="AB32" s="155"/>
      <c r="AC32" s="155"/>
      <c r="AD32" s="155"/>
      <c r="AE32" s="155"/>
      <c r="AF32" s="155"/>
      <c r="AG32" s="155"/>
    </row>
    <row r="33" spans="1:33" ht="21" x14ac:dyDescent="0.35">
      <c r="A33" s="175"/>
      <c r="B33" s="175"/>
      <c r="C33" s="142"/>
      <c r="D33" s="142"/>
      <c r="E33" s="142"/>
      <c r="F33" s="142"/>
      <c r="G33" s="142"/>
      <c r="H33" s="142"/>
      <c r="I33" s="142"/>
      <c r="J33" s="143"/>
      <c r="K33" s="181"/>
      <c r="L33" s="143"/>
      <c r="M33" s="181"/>
      <c r="N33" s="181"/>
      <c r="O33" s="101"/>
      <c r="P33" s="101"/>
      <c r="AA33" s="156"/>
      <c r="AB33" s="156"/>
      <c r="AC33" s="155"/>
      <c r="AD33" s="155"/>
      <c r="AE33" s="155"/>
      <c r="AF33" s="155"/>
      <c r="AG33" s="157"/>
    </row>
    <row r="34" spans="1:33" ht="21" x14ac:dyDescent="0.35">
      <c r="C34" s="142"/>
      <c r="D34" s="142"/>
      <c r="E34" s="142"/>
      <c r="F34" s="142"/>
      <c r="G34" s="142"/>
      <c r="H34" s="142"/>
      <c r="I34" s="142"/>
      <c r="J34" s="143"/>
      <c r="K34" s="101"/>
      <c r="L34" s="101"/>
      <c r="M34" s="101"/>
      <c r="N34" s="101"/>
      <c r="O34" s="101"/>
      <c r="P34" s="101"/>
      <c r="AA34" s="156"/>
      <c r="AB34" s="156"/>
      <c r="AC34" s="155"/>
      <c r="AD34" s="156"/>
      <c r="AE34" s="156"/>
      <c r="AF34" s="156"/>
      <c r="AG34" s="157"/>
    </row>
    <row r="35" spans="1:33" ht="21" x14ac:dyDescent="0.35">
      <c r="C35" s="141"/>
      <c r="D35" s="141"/>
      <c r="E35" s="141"/>
      <c r="F35" s="141"/>
      <c r="G35" s="101"/>
      <c r="H35" s="142"/>
      <c r="I35" s="142"/>
      <c r="J35" s="143"/>
      <c r="K35" s="101"/>
      <c r="L35" s="101"/>
      <c r="M35" s="101"/>
      <c r="N35" s="101"/>
      <c r="O35" s="101"/>
      <c r="P35" s="101"/>
      <c r="AA35" s="156"/>
      <c r="AB35" s="156"/>
      <c r="AC35" s="155"/>
      <c r="AD35" s="156"/>
      <c r="AE35" s="156"/>
      <c r="AF35" s="156"/>
      <c r="AG35" s="157"/>
    </row>
    <row r="36" spans="1:33" ht="21" x14ac:dyDescent="0.35">
      <c r="C36" s="141"/>
      <c r="D36" s="141"/>
      <c r="E36" s="141"/>
      <c r="F36" s="141"/>
      <c r="G36" s="101"/>
      <c r="H36" s="142"/>
      <c r="I36" s="142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54"/>
      <c r="Y36" s="155"/>
      <c r="Z36" s="156"/>
      <c r="AA36" s="156"/>
      <c r="AB36" s="156"/>
      <c r="AC36" s="155"/>
      <c r="AD36" s="156"/>
      <c r="AE36" s="156"/>
      <c r="AF36" s="156"/>
      <c r="AG36" s="157"/>
    </row>
    <row r="37" spans="1:33" ht="21" x14ac:dyDescent="0.35">
      <c r="C37" s="101"/>
      <c r="D37" s="101"/>
      <c r="E37" s="101"/>
      <c r="F37" s="101"/>
      <c r="G37" s="101"/>
      <c r="H37" s="142"/>
      <c r="I37" s="142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54"/>
      <c r="Y37" s="155"/>
      <c r="Z37" s="156"/>
      <c r="AA37" s="156"/>
      <c r="AB37" s="156"/>
      <c r="AC37" s="155"/>
      <c r="AD37" s="156"/>
      <c r="AE37" s="156"/>
      <c r="AF37" s="156"/>
      <c r="AG37" s="157"/>
    </row>
    <row r="38" spans="1:33" ht="21" x14ac:dyDescent="0.35">
      <c r="C38" s="101"/>
      <c r="D38" s="101"/>
      <c r="E38" s="101"/>
      <c r="F38" s="101"/>
      <c r="G38" s="101"/>
      <c r="H38" s="142"/>
      <c r="I38" s="142"/>
      <c r="J38" s="148"/>
      <c r="K38" s="148"/>
      <c r="L38" s="148"/>
      <c r="M38" s="148"/>
      <c r="N38" s="148"/>
      <c r="O38" s="148"/>
      <c r="P38" s="148"/>
      <c r="Q38" s="101"/>
      <c r="R38" s="101"/>
      <c r="S38" s="101"/>
      <c r="T38" s="101"/>
      <c r="U38" s="101"/>
      <c r="V38" s="101"/>
      <c r="W38" s="101"/>
      <c r="X38" s="154"/>
      <c r="Y38" s="155"/>
      <c r="Z38" s="156"/>
      <c r="AA38" s="156"/>
      <c r="AB38" s="156"/>
      <c r="AC38" s="155"/>
      <c r="AD38" s="156"/>
      <c r="AE38" s="156"/>
      <c r="AF38" s="156"/>
      <c r="AG38" s="157"/>
    </row>
    <row r="39" spans="1:33" ht="21" x14ac:dyDescent="0.35">
      <c r="C39" s="101"/>
      <c r="D39" s="101"/>
      <c r="E39" s="101"/>
      <c r="F39" s="101"/>
      <c r="G39" s="101"/>
      <c r="H39" s="142"/>
      <c r="I39" s="142"/>
      <c r="J39" s="143"/>
      <c r="K39" s="143"/>
      <c r="L39" s="143"/>
      <c r="M39" s="143"/>
      <c r="N39" s="143"/>
      <c r="O39" s="143"/>
      <c r="P39" s="143"/>
      <c r="AA39" s="156"/>
      <c r="AB39" s="156"/>
      <c r="AC39" s="155"/>
      <c r="AD39" s="156"/>
      <c r="AE39" s="156"/>
      <c r="AF39" s="156"/>
      <c r="AG39" s="157"/>
    </row>
    <row r="40" spans="1:33" ht="21" x14ac:dyDescent="0.35">
      <c r="C40" s="101"/>
      <c r="D40" s="101"/>
      <c r="E40" s="101"/>
      <c r="F40" s="101"/>
      <c r="G40" s="101"/>
      <c r="H40" s="142"/>
      <c r="I40" s="142"/>
      <c r="J40" s="143"/>
      <c r="K40" s="143"/>
      <c r="L40" s="143"/>
      <c r="M40" s="143"/>
      <c r="N40" s="143"/>
      <c r="O40" s="143"/>
      <c r="P40" s="143"/>
      <c r="AA40" s="156"/>
      <c r="AB40" s="156"/>
      <c r="AC40" s="155"/>
      <c r="AD40" s="156"/>
      <c r="AE40" s="156"/>
      <c r="AF40" s="156"/>
      <c r="AG40" s="157"/>
    </row>
    <row r="41" spans="1:33" ht="21" x14ac:dyDescent="0.35">
      <c r="B41" s="101"/>
      <c r="C41" s="101"/>
      <c r="D41" s="101"/>
      <c r="E41" s="101"/>
      <c r="F41" s="101"/>
      <c r="G41" s="101"/>
      <c r="H41" s="101"/>
      <c r="I41" s="101"/>
      <c r="J41" s="143"/>
      <c r="K41" s="143"/>
      <c r="L41" s="143"/>
      <c r="M41" s="143"/>
      <c r="N41" s="143"/>
      <c r="O41" s="143"/>
      <c r="P41" s="143"/>
      <c r="AA41" s="156"/>
      <c r="AB41" s="156"/>
      <c r="AC41" s="155"/>
      <c r="AD41" s="156"/>
      <c r="AE41" s="156"/>
      <c r="AF41" s="156"/>
      <c r="AG41" s="157"/>
    </row>
    <row r="42" spans="1:33" ht="21" x14ac:dyDescent="0.35">
      <c r="A42" s="166"/>
      <c r="B42" s="166"/>
      <c r="C42" s="166"/>
      <c r="D42" s="166"/>
      <c r="E42" s="166"/>
      <c r="F42" s="166"/>
      <c r="G42" s="166"/>
      <c r="H42" s="166"/>
      <c r="I42" s="166"/>
      <c r="J42" s="143"/>
      <c r="K42" s="143"/>
      <c r="L42" s="143"/>
      <c r="M42" s="143"/>
      <c r="N42" s="143"/>
      <c r="O42" s="143"/>
      <c r="P42" s="143"/>
      <c r="Q42" s="101"/>
      <c r="R42" s="101"/>
      <c r="S42" s="101"/>
      <c r="T42" s="101"/>
      <c r="U42" s="101"/>
      <c r="V42" s="101"/>
      <c r="W42" s="101"/>
      <c r="X42" s="154"/>
      <c r="Y42" s="155"/>
      <c r="Z42" s="156"/>
      <c r="AA42" s="156"/>
      <c r="AB42" s="156"/>
      <c r="AC42" s="155"/>
      <c r="AD42" s="156"/>
      <c r="AE42" s="156"/>
      <c r="AF42" s="156"/>
      <c r="AG42" s="157"/>
    </row>
    <row r="43" spans="1:33" ht="21" x14ac:dyDescent="0.35">
      <c r="A43" s="166"/>
      <c r="B43" s="166"/>
      <c r="C43" s="166"/>
      <c r="D43" s="166"/>
      <c r="E43" s="166"/>
      <c r="F43" s="166"/>
      <c r="G43" s="166"/>
      <c r="H43" s="166"/>
      <c r="I43" s="166"/>
      <c r="J43" s="143"/>
      <c r="K43" s="143"/>
      <c r="L43" s="143"/>
      <c r="M43" s="143"/>
      <c r="N43" s="143"/>
      <c r="O43" s="143"/>
      <c r="P43" s="143"/>
      <c r="Q43" s="101"/>
      <c r="R43" s="101"/>
      <c r="S43" s="101"/>
      <c r="T43" s="101"/>
      <c r="U43" s="101"/>
      <c r="V43" s="101"/>
      <c r="W43" s="101"/>
      <c r="X43" s="154"/>
      <c r="Y43" s="155"/>
      <c r="Z43" s="156"/>
      <c r="AA43" s="156"/>
      <c r="AB43" s="156"/>
      <c r="AC43" s="155"/>
      <c r="AD43" s="156"/>
      <c r="AE43" s="156"/>
      <c r="AF43" s="156"/>
      <c r="AG43" s="157"/>
    </row>
    <row r="44" spans="1:33" ht="21" x14ac:dyDescent="0.35">
      <c r="A44" s="166"/>
      <c r="B44" s="166"/>
      <c r="C44" s="166"/>
      <c r="D44" s="166"/>
      <c r="E44" s="166"/>
      <c r="F44" s="166"/>
      <c r="G44" s="166"/>
      <c r="H44" s="166"/>
      <c r="I44" s="166"/>
      <c r="J44" s="143"/>
      <c r="K44" s="143"/>
      <c r="L44" s="143"/>
      <c r="M44" s="143"/>
      <c r="N44" s="143"/>
      <c r="O44" s="143"/>
      <c r="P44" s="143"/>
      <c r="Q44" s="101"/>
      <c r="R44" s="101"/>
      <c r="S44" s="101"/>
      <c r="T44" s="101"/>
      <c r="U44" s="101"/>
      <c r="V44" s="101"/>
      <c r="W44" s="101"/>
      <c r="X44" s="154"/>
      <c r="Y44" s="155"/>
      <c r="Z44" s="156"/>
      <c r="AA44" s="156"/>
      <c r="AB44" s="156"/>
      <c r="AC44" s="155"/>
      <c r="AD44" s="156"/>
      <c r="AE44" s="156"/>
      <c r="AF44" s="156"/>
      <c r="AG44" s="157"/>
    </row>
    <row r="45" spans="1:33" ht="21" x14ac:dyDescent="0.35">
      <c r="A45" s="166"/>
      <c r="B45" s="166"/>
      <c r="C45" s="166"/>
      <c r="D45" s="166"/>
      <c r="E45" s="166"/>
      <c r="F45" s="166"/>
      <c r="G45" s="166"/>
      <c r="H45" s="166"/>
      <c r="I45" s="166"/>
      <c r="J45" s="143"/>
      <c r="K45" s="143"/>
      <c r="L45" s="143"/>
      <c r="M45" s="143"/>
      <c r="N45" s="143"/>
      <c r="O45" s="143"/>
      <c r="P45" s="143"/>
      <c r="Q45" s="101"/>
      <c r="R45" s="101"/>
      <c r="S45" s="101"/>
      <c r="T45" s="101"/>
      <c r="U45" s="101"/>
      <c r="V45" s="101"/>
      <c r="W45" s="101"/>
      <c r="X45" s="148"/>
      <c r="Y45" s="148"/>
      <c r="Z45" s="148"/>
      <c r="AA45" s="175"/>
      <c r="AB45" s="175"/>
      <c r="AC45" s="175"/>
      <c r="AD45" s="175"/>
      <c r="AE45" s="175"/>
      <c r="AF45" s="175"/>
      <c r="AG45" s="175"/>
    </row>
    <row r="46" spans="1:33" ht="19.5" x14ac:dyDescent="0.25">
      <c r="A46" s="166"/>
      <c r="B46" s="166"/>
      <c r="C46" s="166"/>
      <c r="D46" s="166"/>
      <c r="E46" s="166"/>
      <c r="F46" s="166"/>
      <c r="G46" s="166"/>
      <c r="H46" s="166"/>
      <c r="I46" s="166"/>
      <c r="J46" s="143"/>
      <c r="K46" s="143"/>
      <c r="L46" s="143"/>
      <c r="M46" s="143"/>
      <c r="N46" s="143"/>
      <c r="O46" s="143"/>
      <c r="P46" s="143"/>
      <c r="AA46" s="175"/>
      <c r="AB46" s="175"/>
      <c r="AC46" s="175"/>
      <c r="AD46" s="175"/>
      <c r="AE46" s="175"/>
      <c r="AF46" s="175"/>
      <c r="AG46" s="175"/>
    </row>
    <row r="47" spans="1:33" ht="19.5" x14ac:dyDescent="0.25">
      <c r="A47" s="175"/>
      <c r="B47" s="175"/>
      <c r="C47" s="175"/>
      <c r="D47" s="175"/>
      <c r="E47" s="175"/>
      <c r="F47" s="175"/>
      <c r="G47" s="175"/>
      <c r="H47" s="175"/>
      <c r="I47" s="175"/>
      <c r="J47" s="143"/>
      <c r="K47" s="143"/>
      <c r="L47" s="143"/>
      <c r="M47" s="143"/>
      <c r="N47" s="143"/>
      <c r="O47" s="143"/>
      <c r="P47" s="143"/>
      <c r="AA47" s="175"/>
      <c r="AB47" s="175"/>
      <c r="AC47" s="175"/>
      <c r="AD47" s="175"/>
      <c r="AE47" s="175"/>
      <c r="AF47" s="175"/>
      <c r="AG47" s="175"/>
    </row>
    <row r="48" spans="1:33" ht="19.5" x14ac:dyDescent="0.25"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9"/>
      <c r="Y48" s="149"/>
      <c r="Z48" s="149"/>
      <c r="AA48" s="175"/>
      <c r="AB48" s="175"/>
      <c r="AC48" s="175"/>
      <c r="AD48" s="175"/>
      <c r="AE48" s="175"/>
      <c r="AF48" s="175"/>
      <c r="AG48" s="175"/>
    </row>
    <row r="49" spans="10:26" ht="19.5" x14ac:dyDescent="0.25"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</row>
    <row r="50" spans="10:26" ht="19.5" x14ac:dyDescent="0.25"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</row>
    <row r="51" spans="10:26" ht="19.5" x14ac:dyDescent="0.25"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</row>
    <row r="52" spans="10:26" ht="19.5" x14ac:dyDescent="0.25"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</row>
    <row r="53" spans="10:26" ht="19.5" x14ac:dyDescent="0.25">
      <c r="J53" s="143"/>
      <c r="K53" s="143"/>
      <c r="L53" s="143"/>
      <c r="M53" s="143"/>
      <c r="N53" s="143"/>
      <c r="O53" s="143"/>
      <c r="P53" s="143"/>
    </row>
    <row r="54" spans="10:26" ht="19.5" x14ac:dyDescent="0.25"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</row>
    <row r="55" spans="10:26" ht="19.5" x14ac:dyDescent="0.25"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</row>
    <row r="56" spans="10:26" ht="19.5" x14ac:dyDescent="0.25"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</row>
    <row r="57" spans="10:26" ht="19.5" x14ac:dyDescent="0.25"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</row>
    <row r="58" spans="10:26" ht="19.5" x14ac:dyDescent="0.25"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</row>
    <row r="59" spans="10:26" ht="19.5" x14ac:dyDescent="0.25"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</row>
    <row r="60" spans="10:26" ht="19.5" x14ac:dyDescent="0.25"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</row>
    <row r="61" spans="10:26" ht="19.5" x14ac:dyDescent="0.25"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</row>
    <row r="62" spans="10:26" ht="19.5" x14ac:dyDescent="0.25"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</row>
    <row r="63" spans="10:26" ht="19.5" x14ac:dyDescent="0.25"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</row>
    <row r="64" spans="10:26" ht="19.5" x14ac:dyDescent="0.25"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</row>
    <row r="65" spans="10:26" ht="19.5" x14ac:dyDescent="0.25"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</row>
    <row r="66" spans="10:26" ht="19.5" x14ac:dyDescent="0.25"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</row>
    <row r="67" spans="10:26" ht="19.5" x14ac:dyDescent="0.25"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</row>
    <row r="68" spans="10:26" ht="19.5" x14ac:dyDescent="0.25"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</row>
    <row r="69" spans="10:26" ht="19.5" x14ac:dyDescent="0.25"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</row>
    <row r="70" spans="10:26" ht="19.5" x14ac:dyDescent="0.25"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</row>
    <row r="71" spans="10:26" ht="19.5" x14ac:dyDescent="0.25">
      <c r="Q71" s="143"/>
      <c r="R71" s="143"/>
      <c r="S71" s="143"/>
      <c r="T71" s="143"/>
      <c r="U71" s="143"/>
      <c r="V71" s="143"/>
      <c r="W71" s="143"/>
      <c r="X71" s="143"/>
      <c r="Y71" s="143"/>
      <c r="Z71" s="143"/>
    </row>
    <row r="72" spans="10:26" ht="19.5" x14ac:dyDescent="0.25">
      <c r="Q72" s="143"/>
      <c r="R72" s="143"/>
      <c r="S72" s="143"/>
      <c r="T72" s="143"/>
      <c r="U72" s="143"/>
      <c r="V72" s="143"/>
      <c r="W72" s="143"/>
      <c r="X72" s="143"/>
      <c r="Y72" s="143"/>
      <c r="Z72" s="143"/>
    </row>
    <row r="73" spans="10:26" ht="19.5" x14ac:dyDescent="0.25">
      <c r="Q73" s="143"/>
      <c r="R73" s="143"/>
      <c r="S73" s="143"/>
      <c r="T73" s="143"/>
      <c r="U73" s="143"/>
      <c r="V73" s="143"/>
      <c r="W73" s="143"/>
      <c r="X73" s="143"/>
      <c r="Y73" s="143"/>
      <c r="Z73" s="143"/>
    </row>
  </sheetData>
  <pageMargins left="0.75" right="0.75" top="1" bottom="1" header="0.5" footer="0.5"/>
  <pageSetup scale="28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8"/>
  <sheetViews>
    <sheetView showGridLines="0" tabSelected="1" zoomScale="70" zoomScaleNormal="70" workbookViewId="0">
      <selection activeCell="N27" sqref="N27"/>
    </sheetView>
  </sheetViews>
  <sheetFormatPr defaultRowHeight="15" x14ac:dyDescent="0.25"/>
  <cols>
    <col min="3" max="3" width="8.85546875" style="30"/>
    <col min="4" max="6" width="2.5703125" customWidth="1"/>
    <col min="8" max="8" width="10.5703125" style="30" bestFit="1" customWidth="1"/>
    <col min="9" max="9" width="10.5703125" style="30" customWidth="1"/>
    <col min="10" max="10" width="6.140625" customWidth="1"/>
    <col min="11" max="11" width="8.7109375" customWidth="1"/>
    <col min="12" max="12" width="11.42578125" customWidth="1"/>
    <col min="13" max="22" width="12.7109375" customWidth="1"/>
    <col min="23" max="23" width="11.42578125" bestFit="1" customWidth="1"/>
  </cols>
  <sheetData>
    <row r="1" spans="1:22" ht="16.5" thickTop="1" thickBot="1" x14ac:dyDescent="0.3">
      <c r="A1" t="s">
        <v>53</v>
      </c>
      <c r="M1" s="52" t="s">
        <v>55</v>
      </c>
      <c r="N1" s="65"/>
      <c r="O1" s="66"/>
    </row>
    <row r="2" spans="1:22" ht="16.5" thickTop="1" thickBot="1" x14ac:dyDescent="0.3">
      <c r="A2" s="28" t="s">
        <v>54</v>
      </c>
      <c r="M2" s="62" t="s">
        <v>56</v>
      </c>
      <c r="N2" s="63"/>
      <c r="O2" s="64"/>
    </row>
    <row r="3" spans="1:22" ht="16.5" thickTop="1" thickBot="1" x14ac:dyDescent="0.3">
      <c r="M3" s="49" t="s">
        <v>57</v>
      </c>
      <c r="N3" s="50"/>
      <c r="O3" s="51"/>
    </row>
    <row r="4" spans="1:22" ht="16.5" thickTop="1" thickBot="1" x14ac:dyDescent="0.3"/>
    <row r="5" spans="1:22" ht="16.5" thickTop="1" thickBot="1" x14ac:dyDescent="0.3">
      <c r="A5" s="58" t="s">
        <v>32</v>
      </c>
      <c r="B5" s="59"/>
    </row>
    <row r="6" spans="1:22" ht="19.5" thickTop="1" thickBot="1" x14ac:dyDescent="0.4">
      <c r="D6" s="330" t="s">
        <v>35</v>
      </c>
      <c r="E6" s="331"/>
      <c r="F6" s="338"/>
      <c r="K6" s="74"/>
      <c r="L6" s="75" t="s">
        <v>64</v>
      </c>
      <c r="M6" s="75" t="s">
        <v>65</v>
      </c>
      <c r="N6" s="75" t="s">
        <v>66</v>
      </c>
      <c r="O6" s="75" t="s">
        <v>67</v>
      </c>
      <c r="P6" s="75" t="s">
        <v>68</v>
      </c>
      <c r="Q6" s="75" t="s">
        <v>69</v>
      </c>
      <c r="R6" s="75" t="s">
        <v>70</v>
      </c>
      <c r="S6" s="75" t="s">
        <v>50</v>
      </c>
      <c r="T6" s="75" t="s">
        <v>61</v>
      </c>
      <c r="U6" s="75" t="s">
        <v>62</v>
      </c>
      <c r="V6" s="76" t="s">
        <v>63</v>
      </c>
    </row>
    <row r="7" spans="1:22" ht="19.5" thickTop="1" thickBot="1" x14ac:dyDescent="0.4">
      <c r="A7" s="38" t="s">
        <v>17</v>
      </c>
      <c r="B7" s="60"/>
      <c r="D7" s="332"/>
      <c r="E7" s="333"/>
      <c r="F7" s="334"/>
      <c r="H7" s="41" t="s">
        <v>27</v>
      </c>
      <c r="I7" s="42"/>
      <c r="K7" s="77" t="s">
        <v>35</v>
      </c>
      <c r="L7" s="78"/>
      <c r="M7" s="79"/>
      <c r="N7" s="79"/>
      <c r="O7" s="79"/>
      <c r="P7" s="79"/>
      <c r="Q7" s="79"/>
      <c r="R7" s="78"/>
      <c r="S7" s="78"/>
      <c r="T7" s="80"/>
      <c r="U7" s="80"/>
      <c r="V7" s="81"/>
    </row>
    <row r="8" spans="1:22" ht="19.5" thickTop="1" thickBot="1" x14ac:dyDescent="0.4">
      <c r="A8" s="35" t="s">
        <v>8</v>
      </c>
      <c r="B8" s="61"/>
      <c r="D8" s="335"/>
      <c r="E8" s="336"/>
      <c r="F8" s="337"/>
      <c r="K8" s="77">
        <v>1</v>
      </c>
      <c r="L8" s="78"/>
      <c r="M8" s="78"/>
      <c r="N8" s="78"/>
      <c r="O8" s="78"/>
      <c r="P8" s="78"/>
      <c r="Q8" s="78"/>
      <c r="R8" s="79"/>
      <c r="S8" s="82"/>
      <c r="T8" s="80"/>
      <c r="U8" s="80"/>
      <c r="V8" s="81"/>
    </row>
    <row r="9" spans="1:22" ht="19.5" thickTop="1" thickBot="1" x14ac:dyDescent="0.4">
      <c r="A9" s="36" t="s">
        <v>9</v>
      </c>
      <c r="B9" s="37"/>
      <c r="D9" s="2"/>
      <c r="E9" s="13"/>
      <c r="F9" s="12"/>
      <c r="H9" s="43" t="s">
        <v>18</v>
      </c>
      <c r="I9" s="44"/>
      <c r="K9" s="77">
        <v>2</v>
      </c>
      <c r="L9" s="78"/>
      <c r="M9" s="78"/>
      <c r="N9" s="78"/>
      <c r="O9" s="78"/>
      <c r="P9" s="78"/>
      <c r="Q9" s="78"/>
      <c r="R9" s="79"/>
      <c r="S9" s="78"/>
      <c r="T9" s="80"/>
      <c r="U9" s="80"/>
      <c r="V9" s="81"/>
    </row>
    <row r="10" spans="1:22" ht="19.5" thickTop="1" thickBot="1" x14ac:dyDescent="0.4">
      <c r="C10" s="32"/>
      <c r="D10" s="16"/>
      <c r="E10" s="14"/>
      <c r="F10" s="5"/>
      <c r="H10" s="45" t="s">
        <v>37</v>
      </c>
      <c r="I10" s="46"/>
      <c r="J10" s="19"/>
      <c r="K10" s="77">
        <v>3</v>
      </c>
      <c r="L10" s="78"/>
      <c r="M10" s="78"/>
      <c r="N10" s="78"/>
      <c r="O10" s="78"/>
      <c r="P10" s="78"/>
      <c r="Q10" s="78"/>
      <c r="R10" s="79"/>
      <c r="S10" s="78"/>
      <c r="T10" s="80"/>
      <c r="U10" s="80"/>
      <c r="V10" s="81"/>
    </row>
    <row r="11" spans="1:22" ht="19.5" thickTop="1" thickBot="1" x14ac:dyDescent="0.4">
      <c r="B11" s="41" t="s">
        <v>19</v>
      </c>
      <c r="C11" s="42"/>
      <c r="E11" s="14"/>
      <c r="F11" s="5"/>
      <c r="H11" s="47" t="s">
        <v>38</v>
      </c>
      <c r="I11" s="48"/>
      <c r="J11" s="19"/>
      <c r="K11" s="83" t="s">
        <v>43</v>
      </c>
      <c r="L11" s="84"/>
      <c r="M11" s="84"/>
      <c r="N11" s="84"/>
      <c r="O11" s="84"/>
      <c r="P11" s="84"/>
      <c r="Q11" s="84"/>
      <c r="R11" s="85"/>
      <c r="S11" s="84"/>
      <c r="T11" s="86"/>
      <c r="U11" s="86"/>
      <c r="V11" s="87"/>
    </row>
    <row r="12" spans="1:22" ht="16.5" thickTop="1" thickBot="1" x14ac:dyDescent="0.3">
      <c r="E12" s="15"/>
      <c r="F12" s="5"/>
      <c r="G12" s="2"/>
      <c r="H12" s="29"/>
      <c r="I12" s="29"/>
      <c r="J12" s="2"/>
      <c r="K12" s="2"/>
      <c r="L12" s="1"/>
      <c r="M12" s="1"/>
      <c r="N12" s="1"/>
      <c r="O12" s="1"/>
      <c r="P12" s="1"/>
      <c r="Q12" s="1"/>
      <c r="R12" s="1"/>
    </row>
    <row r="13" spans="1:22" ht="16.5" thickTop="1" thickBot="1" x14ac:dyDescent="0.3">
      <c r="D13" s="330">
        <v>1</v>
      </c>
      <c r="E13" s="331"/>
      <c r="F13" s="338"/>
      <c r="J13" s="2"/>
      <c r="K13" s="339" t="s">
        <v>47</v>
      </c>
      <c r="L13" s="340"/>
      <c r="M13" s="340"/>
      <c r="N13" s="341"/>
      <c r="O13" s="1"/>
    </row>
    <row r="14" spans="1:22" ht="19.5" thickTop="1" thickBot="1" x14ac:dyDescent="0.4">
      <c r="D14" s="332"/>
      <c r="E14" s="333"/>
      <c r="F14" s="334"/>
      <c r="H14" s="41" t="s">
        <v>28</v>
      </c>
      <c r="I14" s="42"/>
      <c r="J14" s="2"/>
      <c r="K14" s="20"/>
      <c r="L14" s="21" t="s">
        <v>34</v>
      </c>
      <c r="M14" s="21" t="s">
        <v>33</v>
      </c>
      <c r="N14" s="22" t="s">
        <v>26</v>
      </c>
      <c r="O14" s="1"/>
    </row>
    <row r="15" spans="1:22" ht="16.5" thickTop="1" thickBot="1" x14ac:dyDescent="0.3">
      <c r="B15" s="1"/>
      <c r="D15" s="335"/>
      <c r="E15" s="336"/>
      <c r="F15" s="337"/>
      <c r="K15" s="20" t="s">
        <v>0</v>
      </c>
      <c r="L15" s="23">
        <v>6.8248499999999996</v>
      </c>
      <c r="M15" s="23">
        <v>943.45299999999997</v>
      </c>
      <c r="N15" s="24">
        <v>239.71100000000001</v>
      </c>
      <c r="O15" s="1"/>
    </row>
    <row r="16" spans="1:22" ht="18.75" thickTop="1" x14ac:dyDescent="0.35">
      <c r="A16" s="43" t="s">
        <v>6</v>
      </c>
      <c r="B16" s="44"/>
      <c r="D16" s="2"/>
      <c r="E16" s="9"/>
      <c r="F16" s="2"/>
      <c r="H16" s="43" t="s">
        <v>7</v>
      </c>
      <c r="I16" s="44"/>
      <c r="K16" s="20" t="s">
        <v>1</v>
      </c>
      <c r="L16" s="23">
        <v>6.8855500000000003</v>
      </c>
      <c r="M16" s="23">
        <v>1175.817</v>
      </c>
      <c r="N16" s="24">
        <v>224.86699999999999</v>
      </c>
      <c r="O16" s="1"/>
    </row>
    <row r="17" spans="1:43" ht="18" x14ac:dyDescent="0.35">
      <c r="A17" s="45" t="s">
        <v>8</v>
      </c>
      <c r="B17" s="46"/>
      <c r="D17" s="2"/>
      <c r="E17" s="10"/>
      <c r="F17" s="2"/>
      <c r="H17" s="45" t="s">
        <v>10</v>
      </c>
      <c r="I17" s="46"/>
      <c r="K17" s="20" t="s">
        <v>2</v>
      </c>
      <c r="L17" s="23">
        <v>6.9187399999999997</v>
      </c>
      <c r="M17" s="23">
        <v>1351.7560000000001</v>
      </c>
      <c r="N17" s="24">
        <v>209.1</v>
      </c>
      <c r="O17" s="1"/>
    </row>
    <row r="18" spans="1:43" ht="18.75" thickBot="1" x14ac:dyDescent="0.4">
      <c r="A18" s="47" t="s">
        <v>9</v>
      </c>
      <c r="B18" s="48"/>
      <c r="E18" s="10"/>
      <c r="H18" s="47" t="s">
        <v>11</v>
      </c>
      <c r="I18" s="48"/>
      <c r="K18" s="25" t="s">
        <v>52</v>
      </c>
      <c r="L18" s="26">
        <v>6.9570699999999999</v>
      </c>
      <c r="M18" s="26">
        <v>1503.568</v>
      </c>
      <c r="N18" s="27">
        <v>194.738</v>
      </c>
      <c r="O18" s="1"/>
    </row>
    <row r="19" spans="1:43" ht="16.5" thickTop="1" thickBot="1" x14ac:dyDescent="0.3">
      <c r="B19" s="1"/>
      <c r="E19" s="11"/>
    </row>
    <row r="20" spans="1:43" ht="16.5" thickTop="1" thickBot="1" x14ac:dyDescent="0.3">
      <c r="A20" s="38" t="s">
        <v>3</v>
      </c>
      <c r="B20" s="67"/>
      <c r="C20" s="33"/>
      <c r="D20" s="330">
        <v>2</v>
      </c>
      <c r="E20" s="331"/>
      <c r="F20" s="33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</row>
    <row r="21" spans="1:43" ht="19.5" thickTop="1" thickBot="1" x14ac:dyDescent="0.4">
      <c r="A21" s="68" t="s">
        <v>4</v>
      </c>
      <c r="B21" s="69"/>
      <c r="D21" s="332"/>
      <c r="E21" s="333"/>
      <c r="F21" s="334"/>
      <c r="H21" s="41" t="s">
        <v>29</v>
      </c>
      <c r="I21" s="42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1:43" ht="19.5" thickTop="1" thickBot="1" x14ac:dyDescent="0.4">
      <c r="A22" s="39" t="s">
        <v>5</v>
      </c>
      <c r="B22" s="40"/>
      <c r="D22" s="335"/>
      <c r="E22" s="336"/>
      <c r="F22" s="337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</row>
    <row r="23" spans="1:43" ht="16.5" thickTop="1" thickBot="1" x14ac:dyDescent="0.3">
      <c r="B23" s="8"/>
      <c r="C23" s="34"/>
      <c r="D23" s="2"/>
      <c r="E23" s="9"/>
      <c r="F23" s="2"/>
      <c r="L23" s="54"/>
      <c r="M23" s="55"/>
      <c r="N23" s="56"/>
      <c r="O23" s="56"/>
      <c r="P23" s="56"/>
      <c r="Q23" s="28"/>
      <c r="R23" s="28"/>
      <c r="S23" s="28"/>
      <c r="T23" s="28"/>
      <c r="U23" s="55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</row>
    <row r="24" spans="1:43" ht="18.75" thickTop="1" x14ac:dyDescent="0.35">
      <c r="A24" s="43" t="s">
        <v>12</v>
      </c>
      <c r="B24" s="44"/>
      <c r="D24" s="2"/>
      <c r="E24" s="10"/>
      <c r="F24" s="2"/>
      <c r="H24" s="43" t="s">
        <v>39</v>
      </c>
      <c r="I24" s="44"/>
      <c r="L24" s="54"/>
      <c r="M24" s="55"/>
      <c r="N24" s="56"/>
      <c r="O24" s="56"/>
      <c r="P24" s="56"/>
      <c r="Q24" s="55"/>
      <c r="R24" s="56"/>
      <c r="S24" s="56"/>
      <c r="T24" s="56"/>
      <c r="U24" s="55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</row>
    <row r="25" spans="1:43" ht="18" x14ac:dyDescent="0.35">
      <c r="A25" s="45" t="s">
        <v>13</v>
      </c>
      <c r="B25" s="46"/>
      <c r="E25" s="10"/>
      <c r="H25" s="45" t="s">
        <v>15</v>
      </c>
      <c r="I25" s="46"/>
      <c r="L25" s="54"/>
      <c r="M25" s="55"/>
      <c r="N25" s="56"/>
      <c r="O25" s="56"/>
      <c r="P25" s="56"/>
      <c r="Q25" s="55"/>
      <c r="R25" s="56"/>
      <c r="S25" s="56"/>
      <c r="T25" s="56"/>
      <c r="U25" s="55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</row>
    <row r="26" spans="1:43" ht="18.75" thickBot="1" x14ac:dyDescent="0.4">
      <c r="A26" s="47" t="s">
        <v>14</v>
      </c>
      <c r="B26" s="48"/>
      <c r="E26" s="11"/>
      <c r="H26" s="47" t="s">
        <v>16</v>
      </c>
      <c r="I26" s="48"/>
      <c r="L26" s="54"/>
      <c r="M26" s="55"/>
      <c r="N26" s="56"/>
      <c r="O26" s="56"/>
      <c r="P26" s="56"/>
      <c r="Q26" s="55"/>
      <c r="R26" s="56"/>
      <c r="S26" s="56"/>
      <c r="T26" s="56"/>
      <c r="U26" s="55"/>
      <c r="V26" s="54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</row>
    <row r="27" spans="1:43" ht="16.5" thickTop="1" thickBot="1" x14ac:dyDescent="0.3">
      <c r="D27" s="330">
        <v>3</v>
      </c>
      <c r="E27" s="331"/>
      <c r="F27" s="338"/>
      <c r="L27" s="54"/>
      <c r="M27" s="55"/>
      <c r="N27" s="56"/>
      <c r="O27" s="56"/>
      <c r="P27" s="56"/>
      <c r="Q27" s="55"/>
      <c r="R27" s="56"/>
      <c r="S27" s="56"/>
      <c r="T27" s="56"/>
      <c r="U27" s="55"/>
      <c r="V27" s="54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</row>
    <row r="28" spans="1:43" ht="19.5" thickTop="1" thickBot="1" x14ac:dyDescent="0.4">
      <c r="D28" s="332"/>
      <c r="E28" s="333"/>
      <c r="F28" s="334"/>
      <c r="H28" s="41" t="s">
        <v>30</v>
      </c>
      <c r="I28" s="42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</row>
    <row r="29" spans="1:43" ht="16.5" thickTop="1" thickBot="1" x14ac:dyDescent="0.3">
      <c r="D29" s="335"/>
      <c r="E29" s="336"/>
      <c r="F29" s="336"/>
      <c r="G29" s="3"/>
      <c r="H29" s="29"/>
      <c r="I29" s="29"/>
      <c r="J29" s="2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</row>
    <row r="30" spans="1:43" ht="18.75" thickTop="1" x14ac:dyDescent="0.35">
      <c r="A30" s="43" t="s">
        <v>20</v>
      </c>
      <c r="B30" s="44"/>
      <c r="E30" s="13"/>
      <c r="H30" s="43" t="s">
        <v>40</v>
      </c>
      <c r="I30" s="44"/>
      <c r="J30" s="2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</row>
    <row r="31" spans="1:43" ht="18" x14ac:dyDescent="0.35">
      <c r="A31" s="45" t="s">
        <v>21</v>
      </c>
      <c r="B31" s="46"/>
      <c r="E31" s="14"/>
      <c r="F31" s="2"/>
      <c r="H31" s="45" t="s">
        <v>41</v>
      </c>
      <c r="I31" s="46"/>
      <c r="J31" s="2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</row>
    <row r="32" spans="1:43" ht="18.75" thickBot="1" x14ac:dyDescent="0.4">
      <c r="A32" s="47" t="s">
        <v>22</v>
      </c>
      <c r="B32" s="48"/>
      <c r="E32" s="14"/>
      <c r="H32" s="47" t="s">
        <v>42</v>
      </c>
      <c r="I32" s="48"/>
      <c r="J32" s="17"/>
      <c r="K32" s="2"/>
      <c r="L32" s="54"/>
      <c r="M32" s="54"/>
      <c r="N32" s="56"/>
      <c r="O32" s="56"/>
      <c r="P32" s="56"/>
      <c r="Q32" s="28"/>
      <c r="R32" s="28"/>
      <c r="S32" s="28"/>
      <c r="T32" s="28"/>
      <c r="U32" s="55"/>
      <c r="V32" s="54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</row>
    <row r="33" spans="1:43" ht="16.5" thickTop="1" thickBot="1" x14ac:dyDescent="0.3">
      <c r="E33" s="15"/>
      <c r="F33" s="4"/>
      <c r="G33" s="17"/>
      <c r="H33" s="29"/>
      <c r="I33" s="29"/>
      <c r="J33" s="17"/>
      <c r="K33" s="2"/>
      <c r="L33" s="54"/>
      <c r="M33" s="55"/>
      <c r="N33" s="56"/>
      <c r="O33" s="56"/>
      <c r="P33" s="56"/>
      <c r="Q33" s="55"/>
      <c r="R33" s="56"/>
      <c r="S33" s="56"/>
      <c r="T33" s="56"/>
      <c r="U33" s="55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</row>
    <row r="34" spans="1:43" ht="16.5" thickTop="1" thickBot="1" x14ac:dyDescent="0.3">
      <c r="D34" s="330" t="s">
        <v>36</v>
      </c>
      <c r="E34" s="331"/>
      <c r="F34" s="331"/>
      <c r="G34" s="18"/>
      <c r="H34" s="29"/>
      <c r="I34" s="29"/>
      <c r="J34" s="17"/>
      <c r="K34" s="2"/>
      <c r="L34" s="54"/>
      <c r="M34" s="55"/>
      <c r="N34" s="56"/>
      <c r="O34" s="56"/>
      <c r="P34" s="56"/>
      <c r="Q34" s="55"/>
      <c r="R34" s="56"/>
      <c r="S34" s="56"/>
      <c r="T34" s="56"/>
      <c r="U34" s="55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</row>
    <row r="35" spans="1:43" ht="19.5" thickTop="1" thickBot="1" x14ac:dyDescent="0.4">
      <c r="D35" s="332"/>
      <c r="E35" s="333"/>
      <c r="F35" s="334"/>
      <c r="H35" s="41" t="s">
        <v>31</v>
      </c>
      <c r="I35" s="42"/>
      <c r="J35" s="17"/>
      <c r="L35" s="54"/>
      <c r="M35" s="55"/>
      <c r="N35" s="56"/>
      <c r="O35" s="56"/>
      <c r="P35" s="56"/>
      <c r="Q35" s="55"/>
      <c r="R35" s="56"/>
      <c r="S35" s="56"/>
      <c r="T35" s="56"/>
      <c r="U35" s="55"/>
      <c r="V35" s="57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</row>
    <row r="36" spans="1:43" ht="16.5" thickTop="1" thickBot="1" x14ac:dyDescent="0.3">
      <c r="D36" s="335"/>
      <c r="E36" s="336"/>
      <c r="F36" s="337"/>
      <c r="L36" s="54"/>
      <c r="M36" s="55"/>
      <c r="N36" s="56"/>
      <c r="O36" s="56"/>
      <c r="P36" s="56"/>
      <c r="Q36" s="55"/>
      <c r="R36" s="56"/>
      <c r="S36" s="56"/>
      <c r="T36" s="56"/>
      <c r="U36" s="55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</row>
    <row r="37" spans="1:43" ht="16.5" thickTop="1" thickBot="1" x14ac:dyDescent="0.3">
      <c r="A37" s="43" t="s">
        <v>23</v>
      </c>
      <c r="B37" s="44"/>
      <c r="E37" s="6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</row>
    <row r="38" spans="1:43" ht="18.75" thickTop="1" x14ac:dyDescent="0.35">
      <c r="A38" s="45" t="s">
        <v>24</v>
      </c>
      <c r="B38" s="46"/>
      <c r="E38" s="7"/>
      <c r="G38" s="35" t="s">
        <v>48</v>
      </c>
      <c r="H38" s="70"/>
      <c r="I38" s="31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54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</row>
    <row r="39" spans="1:43" ht="18.75" thickBot="1" x14ac:dyDescent="0.4">
      <c r="A39" s="47" t="s">
        <v>25</v>
      </c>
      <c r="B39" s="48"/>
      <c r="E39" s="7"/>
      <c r="G39" s="36" t="s">
        <v>49</v>
      </c>
      <c r="H39" s="71"/>
      <c r="I39" s="31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</row>
    <row r="40" spans="1:43" ht="15.75" thickTop="1" x14ac:dyDescent="0.25">
      <c r="E40" s="7"/>
      <c r="G40" s="8"/>
      <c r="L40" s="54"/>
      <c r="M40" s="54"/>
      <c r="N40" s="54"/>
      <c r="O40" s="54"/>
      <c r="P40" s="54"/>
      <c r="Q40" s="54"/>
      <c r="R40" s="54"/>
      <c r="S40" s="54"/>
      <c r="T40" s="54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</row>
    <row r="41" spans="1:43" ht="15.75" thickBot="1" x14ac:dyDescent="0.3"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</row>
    <row r="42" spans="1:43" ht="16.5" thickTop="1" thickBot="1" x14ac:dyDescent="0.3">
      <c r="A42" s="53"/>
      <c r="B42" s="72" t="s">
        <v>58</v>
      </c>
      <c r="C42" s="73"/>
      <c r="L42" s="54"/>
      <c r="M42" s="54"/>
      <c r="N42" s="54"/>
      <c r="O42" s="54"/>
      <c r="P42" s="55"/>
      <c r="Q42" s="56"/>
      <c r="R42" s="56"/>
      <c r="S42" s="56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</row>
    <row r="43" spans="1:43" ht="15.75" thickTop="1" x14ac:dyDescent="0.25">
      <c r="L43" s="54"/>
      <c r="M43" s="54"/>
      <c r="N43" s="54"/>
      <c r="O43" s="54"/>
      <c r="P43" s="28"/>
      <c r="Q43" s="54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</row>
    <row r="44" spans="1:43" x14ac:dyDescent="0.25">
      <c r="L44" s="54"/>
      <c r="M44" s="54"/>
      <c r="N44" s="54"/>
      <c r="O44" s="54"/>
      <c r="P44" s="28"/>
      <c r="Q44" s="54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</row>
    <row r="45" spans="1:43" x14ac:dyDescent="0.25">
      <c r="L45" s="54"/>
      <c r="M45" s="54"/>
      <c r="N45" s="54"/>
      <c r="O45" s="54"/>
      <c r="P45" s="54"/>
      <c r="Q45" s="54"/>
      <c r="R45" s="28"/>
      <c r="S45" s="28"/>
      <c r="T45" s="28"/>
      <c r="U45" s="28"/>
      <c r="V45" s="28"/>
      <c r="W45" s="28"/>
      <c r="X45" s="54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</row>
    <row r="46" spans="1:43" x14ac:dyDescent="0.25">
      <c r="L46" s="54"/>
      <c r="M46" s="54"/>
      <c r="N46" s="54"/>
      <c r="O46" s="54"/>
      <c r="P46" s="54"/>
      <c r="Q46" s="54"/>
      <c r="R46" s="28"/>
      <c r="S46" s="28"/>
      <c r="T46" s="28"/>
      <c r="U46" s="28"/>
      <c r="V46" s="28"/>
      <c r="W46" s="28"/>
      <c r="X46" s="54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</row>
    <row r="47" spans="1:43" x14ac:dyDescent="0.25">
      <c r="L47" s="54"/>
      <c r="M47" s="54"/>
      <c r="N47" s="54"/>
      <c r="O47" s="54"/>
      <c r="P47" s="54"/>
      <c r="Q47" s="54"/>
      <c r="R47" s="54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</row>
    <row r="48" spans="1:43" x14ac:dyDescent="0.25"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</row>
    <row r="49" spans="12:43" x14ac:dyDescent="0.25">
      <c r="L49" s="28"/>
      <c r="M49" s="28"/>
      <c r="N49" s="54"/>
      <c r="O49" s="54"/>
      <c r="P49" s="55"/>
      <c r="Q49" s="56"/>
      <c r="R49" s="56"/>
      <c r="S49" s="56"/>
      <c r="T49" s="54"/>
      <c r="U49" s="56"/>
      <c r="V49" s="56"/>
      <c r="W49" s="56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</row>
    <row r="50" spans="12:43" x14ac:dyDescent="0.25">
      <c r="L50" s="54"/>
      <c r="M50" s="54"/>
      <c r="N50" s="54"/>
      <c r="O50" s="54"/>
      <c r="P50" s="54"/>
      <c r="Q50" s="54"/>
      <c r="R50" s="54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</row>
    <row r="51" spans="12:43" x14ac:dyDescent="0.25">
      <c r="L51" s="54"/>
      <c r="M51" s="54"/>
      <c r="N51" s="54"/>
      <c r="O51" s="54"/>
      <c r="P51" s="54"/>
      <c r="Q51" s="54"/>
      <c r="R51" s="54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</row>
    <row r="52" spans="12:43" x14ac:dyDescent="0.25">
      <c r="L52" s="54"/>
      <c r="M52" s="54"/>
      <c r="N52" s="54"/>
      <c r="O52" s="54"/>
      <c r="P52" s="54"/>
      <c r="Q52" s="54"/>
      <c r="R52" s="54"/>
      <c r="S52" s="28"/>
      <c r="T52" s="28"/>
      <c r="U52" s="28"/>
      <c r="V52" s="28"/>
      <c r="W52" s="28"/>
      <c r="X52" s="54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</row>
    <row r="53" spans="12:43" x14ac:dyDescent="0.25">
      <c r="L53" s="54"/>
      <c r="M53" s="54"/>
      <c r="N53" s="54"/>
      <c r="O53" s="54"/>
      <c r="P53" s="54"/>
      <c r="Q53" s="54"/>
      <c r="R53" s="54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</row>
    <row r="54" spans="12:43" x14ac:dyDescent="0.25">
      <c r="L54" s="54"/>
      <c r="M54" s="54"/>
      <c r="N54" s="54"/>
      <c r="O54" s="54"/>
      <c r="P54" s="54"/>
      <c r="Q54" s="54"/>
      <c r="R54" s="54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</row>
    <row r="55" spans="12:43" x14ac:dyDescent="0.25"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</row>
    <row r="56" spans="12:43" x14ac:dyDescent="0.25">
      <c r="L56" s="54"/>
      <c r="M56" s="54"/>
      <c r="N56" s="54"/>
      <c r="O56" s="54"/>
      <c r="P56" s="55"/>
      <c r="Q56" s="56"/>
      <c r="R56" s="56"/>
      <c r="S56" s="56"/>
      <c r="T56" s="55"/>
      <c r="U56" s="56"/>
      <c r="V56" s="56"/>
      <c r="W56" s="56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</row>
    <row r="57" spans="12:43" x14ac:dyDescent="0.25">
      <c r="L57" s="54"/>
      <c r="M57" s="54"/>
      <c r="N57" s="54"/>
      <c r="O57" s="54"/>
      <c r="P57" s="54"/>
      <c r="Q57" s="54"/>
      <c r="R57" s="54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</row>
    <row r="58" spans="12:43" x14ac:dyDescent="0.25">
      <c r="L58" s="54"/>
      <c r="M58" s="54"/>
      <c r="N58" s="54"/>
      <c r="O58" s="54"/>
      <c r="P58" s="54"/>
      <c r="Q58" s="54"/>
      <c r="R58" s="54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</row>
    <row r="59" spans="12:43" x14ac:dyDescent="0.25">
      <c r="L59" s="54"/>
      <c r="M59" s="54"/>
      <c r="N59" s="54"/>
      <c r="O59" s="54"/>
      <c r="P59" s="54"/>
      <c r="Q59" s="54"/>
      <c r="R59" s="54"/>
      <c r="S59" s="28"/>
      <c r="T59" s="28"/>
      <c r="U59" s="28"/>
      <c r="V59" s="28"/>
      <c r="W59" s="28"/>
      <c r="X59" s="54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</row>
    <row r="60" spans="12:43" x14ac:dyDescent="0.25">
      <c r="L60" s="54"/>
      <c r="M60" s="54"/>
      <c r="N60" s="54"/>
      <c r="O60" s="54"/>
      <c r="P60" s="54"/>
      <c r="Q60" s="54"/>
      <c r="R60" s="54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</row>
    <row r="61" spans="12:43" x14ac:dyDescent="0.25">
      <c r="L61" s="54"/>
      <c r="M61" s="54"/>
      <c r="N61" s="54"/>
      <c r="O61" s="54"/>
      <c r="P61" s="54"/>
      <c r="Q61" s="54"/>
      <c r="R61" s="54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</row>
    <row r="62" spans="12:43" x14ac:dyDescent="0.25"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</row>
    <row r="63" spans="12:43" x14ac:dyDescent="0.25">
      <c r="L63" s="54"/>
      <c r="M63" s="54"/>
      <c r="N63" s="54"/>
      <c r="O63" s="54"/>
      <c r="P63" s="55"/>
      <c r="Q63" s="56"/>
      <c r="R63" s="56"/>
      <c r="S63" s="56"/>
      <c r="T63" s="55"/>
      <c r="U63" s="56"/>
      <c r="V63" s="56"/>
      <c r="W63" s="56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</row>
    <row r="64" spans="12:43" x14ac:dyDescent="0.25">
      <c r="L64" s="54"/>
      <c r="M64" s="54"/>
      <c r="N64" s="54"/>
      <c r="O64" s="54"/>
      <c r="P64" s="54"/>
      <c r="Q64" s="54"/>
      <c r="R64" s="54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</row>
    <row r="65" spans="12:43" x14ac:dyDescent="0.25">
      <c r="L65" s="54"/>
      <c r="M65" s="54"/>
      <c r="N65" s="54"/>
      <c r="O65" s="54"/>
      <c r="P65" s="54"/>
      <c r="Q65" s="54"/>
      <c r="R65" s="54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</row>
    <row r="66" spans="12:43" x14ac:dyDescent="0.25"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54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</row>
    <row r="67" spans="12:43" x14ac:dyDescent="0.25"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</row>
    <row r="68" spans="12:43" x14ac:dyDescent="0.25"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</row>
    <row r="69" spans="12:43" x14ac:dyDescent="0.25">
      <c r="L69" s="28"/>
      <c r="M69" s="28"/>
      <c r="N69" s="28"/>
      <c r="O69" s="28"/>
      <c r="P69" s="54"/>
      <c r="Q69" s="54"/>
      <c r="R69" s="54"/>
      <c r="S69" s="54"/>
      <c r="T69" s="54"/>
      <c r="U69" s="54"/>
      <c r="V69" s="54"/>
      <c r="W69" s="54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</row>
    <row r="70" spans="12:43" x14ac:dyDescent="0.25">
      <c r="L70" s="28"/>
      <c r="M70" s="28"/>
      <c r="N70" s="28"/>
      <c r="O70" s="28"/>
      <c r="P70" s="55"/>
      <c r="Q70" s="56"/>
      <c r="R70" s="56"/>
      <c r="S70" s="56"/>
      <c r="T70" s="55"/>
      <c r="U70" s="56"/>
      <c r="V70" s="56"/>
      <c r="W70" s="56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</row>
    <row r="71" spans="12:43" x14ac:dyDescent="0.25"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</row>
    <row r="72" spans="12:43" x14ac:dyDescent="0.25"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</row>
    <row r="73" spans="12:43" x14ac:dyDescent="0.25"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</row>
    <row r="74" spans="12:43" x14ac:dyDescent="0.25"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</row>
    <row r="75" spans="12:43" x14ac:dyDescent="0.25"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</row>
    <row r="76" spans="12:43" x14ac:dyDescent="0.25"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</row>
    <row r="77" spans="12:43" x14ac:dyDescent="0.25"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</row>
    <row r="78" spans="12:43" x14ac:dyDescent="0.25"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</row>
  </sheetData>
  <mergeCells count="6">
    <mergeCell ref="D34:F36"/>
    <mergeCell ref="D6:F8"/>
    <mergeCell ref="D13:F15"/>
    <mergeCell ref="K13:N13"/>
    <mergeCell ref="D20:F22"/>
    <mergeCell ref="D27:F29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4</vt:i4>
      </vt:variant>
    </vt:vector>
  </HeadingPairs>
  <TitlesOfParts>
    <vt:vector size="8" baseType="lpstr">
      <vt:lpstr>3 Tray</vt:lpstr>
      <vt:lpstr>Alternate 1</vt:lpstr>
      <vt:lpstr>Alternate 2</vt:lpstr>
      <vt:lpstr>DIY</vt:lpstr>
      <vt:lpstr>x</vt:lpstr>
      <vt:lpstr>y</vt:lpstr>
      <vt:lpstr>T</vt:lpstr>
      <vt:lpstr>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Lane, Alan</cp:lastModifiedBy>
  <cp:lastPrinted>2018-05-21T14:56:39Z</cp:lastPrinted>
  <dcterms:created xsi:type="dcterms:W3CDTF">2018-05-19T23:02:09Z</dcterms:created>
  <dcterms:modified xsi:type="dcterms:W3CDTF">2021-05-14T21:32:45Z</dcterms:modified>
</cp:coreProperties>
</file>