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obiedw\Desktop\Documents\A Separations Book\HW Solutions\"/>
    </mc:Choice>
  </mc:AlternateContent>
  <bookViews>
    <workbookView xWindow="0" yWindow="0" windowWidth="24000" windowHeight="9600" tabRatio="695" activeTab="2"/>
  </bookViews>
  <sheets>
    <sheet name="Data" sheetId="1" r:id="rId1"/>
    <sheet name="Tie Line" sheetId="3" r:id="rId2"/>
    <sheet name="1-Stage" sheetId="4" r:id="rId3"/>
    <sheet name="1-Stage Chart" sheetId="2" r:id="rId4"/>
    <sheet name="3-Stage" sheetId="5" r:id="rId5"/>
    <sheet name="3-Stage Feed-Prod" sheetId="9" r:id="rId6"/>
    <sheet name="3-Stage Graph" sheetId="10" r:id="rId7"/>
    <sheet name="Hunter-Nash" sheetId="11" r:id="rId8"/>
  </sheets>
  <definedNames>
    <definedName name="solver_adj" localSheetId="2" hidden="1">'1-Stage'!$H$3:$H$5,'1-Stage'!$E$13:$E$15</definedName>
    <definedName name="solver_adj" localSheetId="4" hidden="1">'3-Stage'!$E$3:$E$5,'3-Stage'!$B$13:$B$15,'3-Stage'!$E$13:$E$15,'3-Stage'!$B$23:$B$25,'3-Stage'!$E$23:$E$25,'3-Stage'!$B$33:$B$35,'3-Stage'!$B$3</definedName>
    <definedName name="solver_cvg" localSheetId="2" hidden="1">0.0001</definedName>
    <definedName name="solver_cvg" localSheetId="4" hidden="1">0.0001</definedName>
    <definedName name="solver_drv" localSheetId="2" hidden="1">1</definedName>
    <definedName name="solver_drv" localSheetId="4" hidden="1">1</definedName>
    <definedName name="solver_eng" localSheetId="2" hidden="1">1</definedName>
    <definedName name="solver_eng" localSheetId="4" hidden="1">1</definedName>
    <definedName name="solver_est" localSheetId="2" hidden="1">1</definedName>
    <definedName name="solver_est" localSheetId="4" hidden="1">1</definedName>
    <definedName name="solver_itr" localSheetId="2" hidden="1">2147483647</definedName>
    <definedName name="solver_itr" localSheetId="4" hidden="1">2147483647</definedName>
    <definedName name="solver_lhs1" localSheetId="2" hidden="1">'1-Stage'!$J$4:$J$8</definedName>
    <definedName name="solver_lhs1" localSheetId="4" hidden="1">'3-Stage'!$F$4</definedName>
    <definedName name="solver_lhs2" localSheetId="4" hidden="1">'3-Stage'!$G$17:$G$22</definedName>
    <definedName name="solver_lhs3" localSheetId="4" hidden="1">'3-Stage'!$G$27:$G$32</definedName>
    <definedName name="solver_lhs4" localSheetId="4" hidden="1">'3-Stage'!$G$8:$G$12</definedName>
    <definedName name="solver_lhs5" localSheetId="4" hidden="1">'3-Stage'!$G$8:$G$9</definedName>
    <definedName name="solver_lhs6" localSheetId="4" hidden="1">'3-Stage'!$G$8:$G$9</definedName>
    <definedName name="solver_mip" localSheetId="2" hidden="1">2147483647</definedName>
    <definedName name="solver_mip" localSheetId="4" hidden="1">2147483647</definedName>
    <definedName name="solver_mni" localSheetId="2" hidden="1">30</definedName>
    <definedName name="solver_mni" localSheetId="4" hidden="1">30</definedName>
    <definedName name="solver_mrt" localSheetId="2" hidden="1">0.075</definedName>
    <definedName name="solver_mrt" localSheetId="4" hidden="1">0.075</definedName>
    <definedName name="solver_msl" localSheetId="2" hidden="1">2</definedName>
    <definedName name="solver_msl" localSheetId="4" hidden="1">2</definedName>
    <definedName name="solver_neg" localSheetId="2" hidden="1">1</definedName>
    <definedName name="solver_neg" localSheetId="4" hidden="1">1</definedName>
    <definedName name="solver_nod" localSheetId="2" hidden="1">2147483647</definedName>
    <definedName name="solver_nod" localSheetId="4" hidden="1">2147483647</definedName>
    <definedName name="solver_num" localSheetId="2" hidden="1">1</definedName>
    <definedName name="solver_num" localSheetId="4" hidden="1">4</definedName>
    <definedName name="solver_nwt" localSheetId="2" hidden="1">1</definedName>
    <definedName name="solver_nwt" localSheetId="4" hidden="1">1</definedName>
    <definedName name="solver_opt" localSheetId="2" hidden="1">'1-Stage'!$J$3</definedName>
    <definedName name="solver_opt" localSheetId="4" hidden="1">'3-Stage'!$G$7</definedName>
    <definedName name="solver_pre" localSheetId="2" hidden="1">0.000001</definedName>
    <definedName name="solver_pre" localSheetId="4" hidden="1">0.000001</definedName>
    <definedName name="solver_rbv" localSheetId="2" hidden="1">1</definedName>
    <definedName name="solver_rbv" localSheetId="4" hidden="1">1</definedName>
    <definedName name="solver_rel1" localSheetId="2" hidden="1">2</definedName>
    <definedName name="solver_rel1" localSheetId="4" hidden="1">2</definedName>
    <definedName name="solver_rel2" localSheetId="4" hidden="1">2</definedName>
    <definedName name="solver_rel3" localSheetId="4" hidden="1">2</definedName>
    <definedName name="solver_rel4" localSheetId="4" hidden="1">2</definedName>
    <definedName name="solver_rel5" localSheetId="4" hidden="1">2</definedName>
    <definedName name="solver_rel6" localSheetId="4" hidden="1">2</definedName>
    <definedName name="solver_rhs1" localSheetId="2" hidden="1">0</definedName>
    <definedName name="solver_rhs1" localSheetId="4" hidden="1">0</definedName>
    <definedName name="solver_rhs2" localSheetId="4" hidden="1">0</definedName>
    <definedName name="solver_rhs3" localSheetId="4" hidden="1">0</definedName>
    <definedName name="solver_rhs4" localSheetId="4" hidden="1">0</definedName>
    <definedName name="solver_rhs5" localSheetId="4" hidden="1">0</definedName>
    <definedName name="solver_rhs6" localSheetId="4" hidden="1">0</definedName>
    <definedName name="solver_rlx" localSheetId="2" hidden="1">2</definedName>
    <definedName name="solver_rlx" localSheetId="4" hidden="1">2</definedName>
    <definedName name="solver_rsd" localSheetId="2" hidden="1">0</definedName>
    <definedName name="solver_rsd" localSheetId="4" hidden="1">0</definedName>
    <definedName name="solver_scl" localSheetId="2" hidden="1">1</definedName>
    <definedName name="solver_scl" localSheetId="4" hidden="1">1</definedName>
    <definedName name="solver_sho" localSheetId="2" hidden="1">2</definedName>
    <definedName name="solver_sho" localSheetId="4" hidden="1">2</definedName>
    <definedName name="solver_ssz" localSheetId="2" hidden="1">100</definedName>
    <definedName name="solver_ssz" localSheetId="4" hidden="1">100</definedName>
    <definedName name="solver_tim" localSheetId="2" hidden="1">2147483647</definedName>
    <definedName name="solver_tim" localSheetId="4" hidden="1">2147483647</definedName>
    <definedName name="solver_tol" localSheetId="2" hidden="1">0.01</definedName>
    <definedName name="solver_tol" localSheetId="4" hidden="1">0.01</definedName>
    <definedName name="solver_typ" localSheetId="2" hidden="1">3</definedName>
    <definedName name="solver_typ" localSheetId="4" hidden="1">3</definedName>
    <definedName name="solver_val" localSheetId="2" hidden="1">0</definedName>
    <definedName name="solver_val" localSheetId="4" hidden="1">0</definedName>
    <definedName name="solver_ver" localSheetId="2" hidden="1">3</definedName>
    <definedName name="solver_ver" localSheetId="4" hidden="1">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5" l="1"/>
  <c r="G32" i="5" l="1"/>
  <c r="G31" i="5"/>
  <c r="G30" i="5"/>
  <c r="G29" i="5"/>
  <c r="G28" i="5"/>
  <c r="G27" i="5"/>
  <c r="G22" i="5"/>
  <c r="G21" i="5"/>
  <c r="G20" i="5"/>
  <c r="G19" i="5"/>
  <c r="G18" i="5"/>
  <c r="G17" i="5"/>
  <c r="G10" i="5"/>
  <c r="J7" i="4" l="1"/>
  <c r="J8" i="4"/>
  <c r="J6" i="4"/>
  <c r="Q14" i="5" l="1"/>
  <c r="P25" i="5"/>
  <c r="Q24" i="5"/>
  <c r="P24" i="5"/>
  <c r="O25" i="5"/>
  <c r="N25" i="5"/>
  <c r="O24" i="5"/>
  <c r="N24" i="5"/>
  <c r="P17" i="5"/>
  <c r="Q16" i="5"/>
  <c r="P16" i="5"/>
  <c r="P14" i="5"/>
  <c r="Q13" i="5"/>
  <c r="P13" i="5"/>
  <c r="Q17" i="5" l="1"/>
  <c r="Q25" i="5"/>
  <c r="O20" i="5"/>
  <c r="N20" i="5"/>
  <c r="O19" i="5"/>
  <c r="N19" i="5"/>
  <c r="O17" i="5"/>
  <c r="N17" i="5"/>
  <c r="O16" i="5"/>
  <c r="N16" i="5"/>
  <c r="N14" i="5"/>
  <c r="O13" i="5"/>
  <c r="N13" i="5"/>
  <c r="P11" i="5"/>
  <c r="Q10" i="5"/>
  <c r="P10" i="5"/>
  <c r="O11" i="5"/>
  <c r="N11" i="5"/>
  <c r="O10" i="5"/>
  <c r="N10" i="5"/>
  <c r="Q11" i="5" l="1"/>
  <c r="O14" i="5"/>
  <c r="G12" i="5"/>
  <c r="G11" i="5"/>
  <c r="G9" i="5"/>
  <c r="G8" i="5"/>
  <c r="G7" i="5"/>
  <c r="M21" i="4" l="1"/>
  <c r="L21" i="4"/>
  <c r="M19" i="4"/>
  <c r="L19" i="4"/>
  <c r="K21" i="4"/>
  <c r="K19" i="4"/>
  <c r="J21" i="4"/>
  <c r="J19" i="4"/>
  <c r="C21" i="1"/>
  <c r="C20" i="1"/>
  <c r="C19" i="1"/>
  <c r="C18" i="1"/>
  <c r="D21" i="1"/>
  <c r="D20" i="1"/>
  <c r="D19" i="1"/>
  <c r="D18" i="1"/>
  <c r="D17" i="1"/>
  <c r="C17" i="1"/>
  <c r="C16" i="1"/>
  <c r="D16" i="1"/>
  <c r="K8" i="1" l="1"/>
  <c r="L8" i="1"/>
  <c r="K9" i="1"/>
  <c r="L9" i="1"/>
  <c r="K10" i="1"/>
  <c r="L10" i="1"/>
  <c r="K11" i="1"/>
  <c r="L11" i="1"/>
  <c r="K12" i="1"/>
  <c r="L12" i="1"/>
  <c r="L7" i="1"/>
  <c r="K7" i="1"/>
  <c r="D8" i="1"/>
  <c r="E8" i="1"/>
  <c r="D9" i="1"/>
  <c r="E9" i="1"/>
  <c r="D10" i="1"/>
  <c r="E10" i="1"/>
  <c r="D11" i="1"/>
  <c r="E11" i="1"/>
  <c r="D12" i="1"/>
  <c r="E12" i="1"/>
  <c r="E7" i="1"/>
  <c r="D7" i="1"/>
  <c r="C10" i="4"/>
  <c r="C9" i="4"/>
  <c r="J5" i="4"/>
  <c r="J4" i="4"/>
  <c r="J3" i="4"/>
  <c r="J20" i="4" l="1"/>
  <c r="L20" i="4"/>
  <c r="M20" i="4"/>
  <c r="K20" i="4"/>
  <c r="J8" i="1"/>
  <c r="M8" i="1" s="1"/>
  <c r="J9" i="1"/>
  <c r="M9" i="1" s="1"/>
  <c r="J10" i="1"/>
  <c r="M10" i="1" s="1"/>
  <c r="J11" i="1"/>
  <c r="M11" i="1" s="1"/>
  <c r="J12" i="1"/>
  <c r="M12" i="1" s="1"/>
  <c r="J7" i="1"/>
  <c r="M7" i="1" s="1"/>
  <c r="C8" i="1"/>
  <c r="F8" i="1" s="1"/>
  <c r="C9" i="1"/>
  <c r="F9" i="1" s="1"/>
  <c r="C10" i="1"/>
  <c r="F10" i="1" s="1"/>
  <c r="C11" i="1"/>
  <c r="F11" i="1" s="1"/>
  <c r="C12" i="1"/>
  <c r="F12" i="1" s="1"/>
  <c r="C7" i="1"/>
  <c r="F7" i="1" s="1"/>
</calcChain>
</file>

<file path=xl/sharedStrings.xml><?xml version="1.0" encoding="utf-8"?>
<sst xmlns="http://schemas.openxmlformats.org/spreadsheetml/2006/main" count="116" uniqueCount="38">
  <si>
    <t>Extract</t>
  </si>
  <si>
    <t>Liquid-Liquid Extraction</t>
  </si>
  <si>
    <t>Raffinate</t>
  </si>
  <si>
    <t>Glycerol (1) - Ethanol (2) - Benzene (3)</t>
  </si>
  <si>
    <t>Tie Lines</t>
  </si>
  <si>
    <t>x</t>
  </si>
  <si>
    <t>y</t>
  </si>
  <si>
    <t>Tie</t>
  </si>
  <si>
    <t>S =</t>
  </si>
  <si>
    <t>x =</t>
  </si>
  <si>
    <t>y =</t>
  </si>
  <si>
    <t>F =</t>
  </si>
  <si>
    <t>R =</t>
  </si>
  <si>
    <t>E =</t>
  </si>
  <si>
    <t>Feed</t>
  </si>
  <si>
    <t>m</t>
  </si>
  <si>
    <t>Products</t>
  </si>
  <si>
    <t>Tot MB:</t>
  </si>
  <si>
    <t>B MB:</t>
  </si>
  <si>
    <t>E MB:</t>
  </si>
  <si>
    <t>Raff:</t>
  </si>
  <si>
    <t>Tie:</t>
  </si>
  <si>
    <t>Objective Equations</t>
  </si>
  <si>
    <t>Mix Point</t>
  </si>
  <si>
    <t>Passing</t>
  </si>
  <si>
    <t>Leaving</t>
  </si>
  <si>
    <t>mol %</t>
  </si>
  <si>
    <t>mol frac</t>
  </si>
  <si>
    <t>Slope</t>
  </si>
  <si>
    <t>Notes:</t>
  </si>
  <si>
    <t>The flow rates and compositions are determined using mole balances and the polynomial equations.</t>
  </si>
  <si>
    <t>The polynomial equations represent the three equilibrium relationships, one for each species.</t>
  </si>
  <si>
    <t>Ext:</t>
  </si>
  <si>
    <t>Polynomial equations have been made to fit the raffinate curve, the extract curve (a portion of it), and the slope vs. ethanol in the extract.</t>
  </si>
  <si>
    <t>The 3-Stage Feed-Product chart demonstrates the overall mole balance.</t>
  </si>
  <si>
    <t>The 3-Stage Graph shows the compositions of the passing and leaving streams.</t>
  </si>
  <si>
    <t>The Hunter-Nash chart shows how the passing streams, when extended, all intersect at the difference point (~x=2.1).</t>
  </si>
  <si>
    <t>Three stages produce the same purity benzene with less water but slightly decreased yield.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</si>
</sst>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0.0"/>
    <numFmt numFmtId="167" formatCode="0.00000"/>
  </numFmts>
  <fonts count="3" x14ac:knownFonts="1">
    <font>
      <sz val="11"/>
      <color theme="1"/>
      <name val="Calibri"/>
      <family val="2"/>
      <scheme val="minor"/>
    </font>
    <font>
      <sz val="16"/>
      <color rgb="FF595959"/>
      <name val="Calibri"/>
      <family val="2"/>
      <scheme val="minor"/>
    </font>
    <font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FF0000"/>
      </left>
      <right style="thick">
        <color rgb="FF0070C0"/>
      </right>
      <top/>
      <bottom style="thick">
        <color auto="1"/>
      </bottom>
      <diagonal/>
    </border>
    <border>
      <left style="thick">
        <color rgb="FFFF0000"/>
      </left>
      <right style="thick">
        <color rgb="FF0070C0"/>
      </right>
      <top/>
      <bottom/>
      <diagonal/>
    </border>
    <border>
      <left style="thick">
        <color rgb="FFFF0000"/>
      </left>
      <right style="thick">
        <color rgb="FF0070C0"/>
      </right>
      <top style="thick">
        <color auto="1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/>
      <right/>
      <top/>
      <bottom style="thick">
        <color theme="0" tint="-0.499984740745262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readingOrder="1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2" borderId="14" xfId="0" applyFill="1" applyBorder="1" applyAlignment="1">
      <alignment horizontal="right"/>
    </xf>
    <xf numFmtId="167" fontId="0" fillId="2" borderId="15" xfId="0" applyNumberFormat="1" applyFill="1" applyBorder="1" applyAlignment="1">
      <alignment horizontal="left"/>
    </xf>
    <xf numFmtId="0" fontId="0" fillId="2" borderId="16" xfId="0" applyFill="1" applyBorder="1" applyAlignment="1">
      <alignment horizontal="right"/>
    </xf>
    <xf numFmtId="167" fontId="0" fillId="2" borderId="17" xfId="0" applyNumberFormat="1" applyFill="1" applyBorder="1" applyAlignment="1">
      <alignment horizontal="left"/>
    </xf>
    <xf numFmtId="164" fontId="0" fillId="2" borderId="15" xfId="0" applyNumberFormat="1" applyFill="1" applyBorder="1" applyAlignment="1">
      <alignment horizontal="left"/>
    </xf>
    <xf numFmtId="164" fontId="0" fillId="2" borderId="17" xfId="0" applyNumberFormat="1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0" fontId="0" fillId="2" borderId="12" xfId="0" applyFill="1" applyBorder="1"/>
    <xf numFmtId="0" fontId="0" fillId="2" borderId="18" xfId="0" applyFill="1" applyBorder="1" applyAlignment="1">
      <alignment horizontal="center"/>
    </xf>
    <xf numFmtId="0" fontId="0" fillId="2" borderId="14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16" xfId="0" applyFill="1" applyBorder="1"/>
    <xf numFmtId="0" fontId="0" fillId="2" borderId="19" xfId="0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7" fontId="0" fillId="0" borderId="0" xfId="0" applyNumberFormat="1"/>
    <xf numFmtId="165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</a:rPr>
              <a:t>Tie Line Slope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79949001013269"/>
          <c:y val="9.5778617706631486E-2"/>
          <c:w val="0.83739953369126185"/>
          <c:h val="0.77106455175148081"/>
        </c:manualLayout>
      </c:layout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5"/>
            <c:dispRSqr val="1"/>
            <c:dispEq val="1"/>
            <c:trendlineLbl>
              <c:layout>
                <c:manualLayout>
                  <c:x val="-9.7315859190397716E-2"/>
                  <c:y val="-4.2342214634331049E-2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1905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Data!$C$16:$C$21</c:f>
              <c:numCache>
                <c:formatCode>0.0000</c:formatCode>
                <c:ptCount val="6"/>
                <c:pt idx="0">
                  <c:v>0.16135000000000002</c:v>
                </c:pt>
                <c:pt idx="1">
                  <c:v>0.25800999999999996</c:v>
                </c:pt>
                <c:pt idx="2">
                  <c:v>0.38353000000000004</c:v>
                </c:pt>
                <c:pt idx="3">
                  <c:v>0.43319000000000002</c:v>
                </c:pt>
                <c:pt idx="4">
                  <c:v>0.47610999999999998</c:v>
                </c:pt>
                <c:pt idx="5">
                  <c:v>0.51563000000000003</c:v>
                </c:pt>
              </c:numCache>
            </c:numRef>
          </c:xVal>
          <c:yVal>
            <c:numRef>
              <c:f>Data!$D$16:$D$21</c:f>
              <c:numCache>
                <c:formatCode>0.0000</c:formatCode>
                <c:ptCount val="6"/>
                <c:pt idx="0">
                  <c:v>-0.14362378342329579</c:v>
                </c:pt>
                <c:pt idx="1">
                  <c:v>-0.18042898550724634</c:v>
                </c:pt>
                <c:pt idx="2">
                  <c:v>-0.2005536533838421</c:v>
                </c:pt>
                <c:pt idx="3">
                  <c:v>-0.19363828725765106</c:v>
                </c:pt>
                <c:pt idx="4">
                  <c:v>-0.19569433669511238</c:v>
                </c:pt>
                <c:pt idx="5">
                  <c:v>-0.236505896583006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62-4B54-9248-CC6257C1A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219264"/>
        <c:axId val="403219592"/>
      </c:scatterChart>
      <c:valAx>
        <c:axId val="403219264"/>
        <c:scaling>
          <c:orientation val="minMax"/>
          <c:max val="0.60000000000000009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y (extract)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219592"/>
        <c:crossesAt val="-0.24000000000000002"/>
        <c:crossBetween val="midCat"/>
      </c:valAx>
      <c:valAx>
        <c:axId val="403219592"/>
        <c:scaling>
          <c:orientation val="minMax"/>
          <c:max val="-0.14000000000000001"/>
          <c:min val="-0.24000000000000002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Slope</a:t>
                </a:r>
              </a:p>
            </c:rich>
          </c:tx>
          <c:layout>
            <c:manualLayout>
              <c:xMode val="edge"/>
              <c:yMode val="edge"/>
              <c:x val="5.8945308297327342E-3"/>
              <c:y val="0.434535426483978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219264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</a:rPr>
              <a:t>Benzene-Ethanol-Glycerol (25</a:t>
            </a:r>
            <a:r>
              <a:rPr lang="en-US" sz="2000" baseline="30000">
                <a:solidFill>
                  <a:sysClr val="windowText" lastClr="000000"/>
                </a:solidFill>
              </a:rPr>
              <a:t>o</a:t>
            </a:r>
            <a:r>
              <a:rPr lang="en-US" sz="2000">
                <a:solidFill>
                  <a:sysClr val="windowText" lastClr="000000"/>
                </a:solidFill>
              </a:rPr>
              <a:t>C)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60338611519714"/>
          <c:y val="0.10390937138909073"/>
          <c:w val="0.84536999804596979"/>
          <c:h val="0.75190338562908032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Data!$N$1:$O$1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Data!$N$2:$O$2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DD-40D2-9F20-26D708A0951E}"/>
            </c:ext>
          </c:extLst>
        </c:ser>
        <c:ser>
          <c:idx val="1"/>
          <c:order val="1"/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Data!$F$7:$F$10</c:f>
              <c:numCache>
                <c:formatCode>0.0000</c:formatCode>
                <c:ptCount val="4"/>
                <c:pt idx="0">
                  <c:v>1.5139999999999994E-2</c:v>
                </c:pt>
                <c:pt idx="1">
                  <c:v>3.2669999999999998E-2</c:v>
                </c:pt>
                <c:pt idx="2">
                  <c:v>5.9369999999999978E-2</c:v>
                </c:pt>
                <c:pt idx="3">
                  <c:v>8.1819999999999948E-2</c:v>
                </c:pt>
              </c:numCache>
            </c:numRef>
          </c:xVal>
          <c:yVal>
            <c:numRef>
              <c:f>Data!$E$7:$E$10</c:f>
              <c:numCache>
                <c:formatCode>0.0000</c:formatCode>
                <c:ptCount val="4"/>
                <c:pt idx="0">
                  <c:v>0.16135000000000002</c:v>
                </c:pt>
                <c:pt idx="1">
                  <c:v>0.25800999999999996</c:v>
                </c:pt>
                <c:pt idx="2">
                  <c:v>0.38353000000000004</c:v>
                </c:pt>
                <c:pt idx="3">
                  <c:v>0.43319000000000002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86-451C-94F6-AE7F137711A5}"/>
            </c:ext>
          </c:extLst>
        </c:ser>
        <c:ser>
          <c:idx val="4"/>
          <c:order val="2"/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Data!$M$7:$M$12</c:f>
              <c:numCache>
                <c:formatCode>0.0000</c:formatCode>
                <c:ptCount val="6"/>
                <c:pt idx="0">
                  <c:v>0.97479999999999989</c:v>
                </c:pt>
                <c:pt idx="1">
                  <c:v>0.89516999999999991</c:v>
                </c:pt>
                <c:pt idx="2">
                  <c:v>0.74572000000000005</c:v>
                </c:pt>
                <c:pt idx="3">
                  <c:v>0.66310999999999998</c:v>
                </c:pt>
                <c:pt idx="4">
                  <c:v>0.58162000000000003</c:v>
                </c:pt>
                <c:pt idx="5">
                  <c:v>0.47397999999999996</c:v>
                </c:pt>
              </c:numCache>
            </c:numRef>
          </c:xVal>
          <c:yVal>
            <c:numRef>
              <c:f>Data!$L$7:$L$12</c:f>
              <c:numCache>
                <c:formatCode>0.0000</c:formatCode>
                <c:ptCount val="6"/>
                <c:pt idx="0">
                  <c:v>2.3519999999999999E-2</c:v>
                </c:pt>
                <c:pt idx="1">
                  <c:v>0.10239000000000001</c:v>
                </c:pt>
                <c:pt idx="2">
                  <c:v>0.24588000000000002</c:v>
                </c:pt>
                <c:pt idx="3">
                  <c:v>0.32063000000000003</c:v>
                </c:pt>
                <c:pt idx="4">
                  <c:v>0.38530000000000003</c:v>
                </c:pt>
                <c:pt idx="5">
                  <c:v>0.45305999999999996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586-451C-94F6-AE7F137711A5}"/>
            </c:ext>
          </c:extLst>
        </c:ser>
        <c:ser>
          <c:idx val="5"/>
          <c:order val="3"/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'1-Stage'!$J$19:$J$21</c:f>
              <c:numCache>
                <c:formatCode>0.000</c:formatCode>
                <c:ptCount val="3"/>
                <c:pt idx="0">
                  <c:v>0</c:v>
                </c:pt>
                <c:pt idx="1">
                  <c:v>0.35</c:v>
                </c:pt>
                <c:pt idx="2">
                  <c:v>0.7</c:v>
                </c:pt>
              </c:numCache>
            </c:numRef>
          </c:xVal>
          <c:yVal>
            <c:numRef>
              <c:f>'1-Stage'!$K$19:$K$21</c:f>
              <c:numCache>
                <c:formatCode>0.000</c:formatCode>
                <c:ptCount val="3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586-451C-94F6-AE7F137711A5}"/>
            </c:ext>
          </c:extLst>
        </c:ser>
        <c:ser>
          <c:idx val="6"/>
          <c:order val="4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Data!$A$16:$A$17</c:f>
              <c:numCache>
                <c:formatCode>0.0000</c:formatCode>
                <c:ptCount val="2"/>
                <c:pt idx="0">
                  <c:v>1.5139999999999994E-2</c:v>
                </c:pt>
                <c:pt idx="1">
                  <c:v>0.97479999999999989</c:v>
                </c:pt>
              </c:numCache>
            </c:numRef>
          </c:xVal>
          <c:yVal>
            <c:numRef>
              <c:f>Data!$B$16:$B$17</c:f>
              <c:numCache>
                <c:formatCode>0.0000</c:formatCode>
                <c:ptCount val="2"/>
                <c:pt idx="0">
                  <c:v>0.16135000000000002</c:v>
                </c:pt>
                <c:pt idx="1">
                  <c:v>2.3519999999999999E-2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586-451C-94F6-AE7F137711A5}"/>
            </c:ext>
          </c:extLst>
        </c:ser>
        <c:ser>
          <c:idx val="7"/>
          <c:order val="5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Data!$A$19:$A$20</c:f>
              <c:numCache>
                <c:formatCode>0.0000</c:formatCode>
                <c:ptCount val="2"/>
                <c:pt idx="0">
                  <c:v>3.2669999999999998E-2</c:v>
                </c:pt>
                <c:pt idx="1">
                  <c:v>0.89516999999999991</c:v>
                </c:pt>
              </c:numCache>
            </c:numRef>
          </c:xVal>
          <c:yVal>
            <c:numRef>
              <c:f>Data!$B$19:$B$20</c:f>
              <c:numCache>
                <c:formatCode>0.0000</c:formatCode>
                <c:ptCount val="2"/>
                <c:pt idx="0">
                  <c:v>0.25800999999999996</c:v>
                </c:pt>
                <c:pt idx="1">
                  <c:v>0.10239000000000001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586-451C-94F6-AE7F137711A5}"/>
            </c:ext>
          </c:extLst>
        </c:ser>
        <c:ser>
          <c:idx val="8"/>
          <c:order val="6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Data!$A$22:$A$23</c:f>
              <c:numCache>
                <c:formatCode>0.0000</c:formatCode>
                <c:ptCount val="2"/>
                <c:pt idx="0">
                  <c:v>5.9369999999999978E-2</c:v>
                </c:pt>
                <c:pt idx="1">
                  <c:v>0.74572000000000005</c:v>
                </c:pt>
              </c:numCache>
            </c:numRef>
          </c:xVal>
          <c:yVal>
            <c:numRef>
              <c:f>Data!$B$22:$B$23</c:f>
              <c:numCache>
                <c:formatCode>0.0000</c:formatCode>
                <c:ptCount val="2"/>
                <c:pt idx="0">
                  <c:v>0.38353000000000004</c:v>
                </c:pt>
                <c:pt idx="1">
                  <c:v>0.24588000000000002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586-451C-94F6-AE7F137711A5}"/>
            </c:ext>
          </c:extLst>
        </c:ser>
        <c:ser>
          <c:idx val="9"/>
          <c:order val="7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Data!$A$25:$A$26</c:f>
              <c:numCache>
                <c:formatCode>0.0000</c:formatCode>
                <c:ptCount val="2"/>
                <c:pt idx="0">
                  <c:v>8.1819999999999948E-2</c:v>
                </c:pt>
                <c:pt idx="1">
                  <c:v>0.66310999999999998</c:v>
                </c:pt>
              </c:numCache>
            </c:numRef>
          </c:xVal>
          <c:yVal>
            <c:numRef>
              <c:f>Data!$B$25:$B$26</c:f>
              <c:numCache>
                <c:formatCode>0.0000</c:formatCode>
                <c:ptCount val="2"/>
                <c:pt idx="0">
                  <c:v>0.43319000000000002</c:v>
                </c:pt>
                <c:pt idx="1">
                  <c:v>0.32063000000000003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586-451C-94F6-AE7F137711A5}"/>
            </c:ext>
          </c:extLst>
        </c:ser>
        <c:ser>
          <c:idx val="10"/>
          <c:order val="8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Data!$A$28:$A$29</c:f>
              <c:numCache>
                <c:formatCode>0.0000</c:formatCode>
                <c:ptCount val="2"/>
                <c:pt idx="0">
                  <c:v>0.11758000000000003</c:v>
                </c:pt>
                <c:pt idx="1">
                  <c:v>0.58162000000000003</c:v>
                </c:pt>
              </c:numCache>
            </c:numRef>
          </c:xVal>
          <c:yVal>
            <c:numRef>
              <c:f>Data!$B$28:$B$29</c:f>
              <c:numCache>
                <c:formatCode>0.0000</c:formatCode>
                <c:ptCount val="2"/>
                <c:pt idx="0">
                  <c:v>0.47610999999999998</c:v>
                </c:pt>
                <c:pt idx="1">
                  <c:v>0.38530000000000003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586-451C-94F6-AE7F137711A5}"/>
            </c:ext>
          </c:extLst>
        </c:ser>
        <c:ser>
          <c:idx val="11"/>
          <c:order val="9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Data!$A$31:$A$32</c:f>
              <c:numCache>
                <c:formatCode>0.0000</c:formatCode>
                <c:ptCount val="2"/>
                <c:pt idx="0">
                  <c:v>0.20941999999999994</c:v>
                </c:pt>
                <c:pt idx="1">
                  <c:v>0.47397999999999996</c:v>
                </c:pt>
              </c:numCache>
            </c:numRef>
          </c:xVal>
          <c:yVal>
            <c:numRef>
              <c:f>Data!$B$31:$B$32</c:f>
              <c:numCache>
                <c:formatCode>0.0000</c:formatCode>
                <c:ptCount val="2"/>
                <c:pt idx="0">
                  <c:v>0.51563000000000003</c:v>
                </c:pt>
                <c:pt idx="1">
                  <c:v>0.45305999999999996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586-451C-94F6-AE7F137711A5}"/>
            </c:ext>
          </c:extLst>
        </c:ser>
        <c:ser>
          <c:idx val="13"/>
          <c:order val="10"/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'1-Stage'!$L$19:$L$21</c:f>
              <c:numCache>
                <c:formatCode>General</c:formatCode>
                <c:ptCount val="3"/>
                <c:pt idx="0" formatCode="0.000">
                  <c:v>0.94763153115492704</c:v>
                </c:pt>
                <c:pt idx="1">
                  <c:v>0.35</c:v>
                </c:pt>
                <c:pt idx="2" formatCode="0.000">
                  <c:v>2.2362585562147246E-2</c:v>
                </c:pt>
              </c:numCache>
            </c:numRef>
          </c:xVal>
          <c:yVal>
            <c:numRef>
              <c:f>'1-Stage'!$M$19:$M$21</c:f>
              <c:numCache>
                <c:formatCode>General</c:formatCode>
                <c:ptCount val="3"/>
                <c:pt idx="0" formatCode="0.000">
                  <c:v>5.016147123218706E-2</c:v>
                </c:pt>
                <c:pt idx="1">
                  <c:v>0.15</c:v>
                </c:pt>
                <c:pt idx="2" formatCode="0.000">
                  <c:v>0.20473412012839087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586-451C-94F6-AE7F137711A5}"/>
            </c:ext>
          </c:extLst>
        </c:ser>
        <c:ser>
          <c:idx val="2"/>
          <c:order val="11"/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Data!$F$10:$F$12</c:f>
              <c:numCache>
                <c:formatCode>0.0000</c:formatCode>
                <c:ptCount val="3"/>
                <c:pt idx="0">
                  <c:v>8.1819999999999948E-2</c:v>
                </c:pt>
                <c:pt idx="1">
                  <c:v>0.11758000000000003</c:v>
                </c:pt>
                <c:pt idx="2">
                  <c:v>0.20941999999999994</c:v>
                </c:pt>
              </c:numCache>
            </c:numRef>
          </c:xVal>
          <c:yVal>
            <c:numRef>
              <c:f>Data!$E$10:$E$12</c:f>
              <c:numCache>
                <c:formatCode>0.0000</c:formatCode>
                <c:ptCount val="3"/>
                <c:pt idx="0">
                  <c:v>0.43319000000000002</c:v>
                </c:pt>
                <c:pt idx="1">
                  <c:v>0.47610999999999998</c:v>
                </c:pt>
                <c:pt idx="2">
                  <c:v>0.51563000000000003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9B-4359-8949-9C5CD77FB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951088"/>
        <c:axId val="381949120"/>
      </c:scatterChart>
      <c:valAx>
        <c:axId val="381951088"/>
        <c:scaling>
          <c:orientation val="minMax"/>
          <c:max val="1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Mol% Benzene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949120"/>
        <c:crosses val="autoZero"/>
        <c:crossBetween val="midCat"/>
        <c:majorUnit val="0.1"/>
      </c:valAx>
      <c:valAx>
        <c:axId val="381949120"/>
        <c:scaling>
          <c:orientation val="minMax"/>
          <c:max val="0.60000000000000009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Mol% Ethanol</a:t>
                </a:r>
              </a:p>
            </c:rich>
          </c:tx>
          <c:layout>
            <c:manualLayout>
              <c:xMode val="edge"/>
              <c:yMode val="edge"/>
              <c:x val="1.0254621442978652E-2"/>
              <c:y val="0.3555227314260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951088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</a:rPr>
              <a:t>Benzene-Ethanol-Glycerol (25</a:t>
            </a:r>
            <a:r>
              <a:rPr lang="en-US" sz="2000" baseline="30000">
                <a:solidFill>
                  <a:sysClr val="windowText" lastClr="000000"/>
                </a:solidFill>
              </a:rPr>
              <a:t>o</a:t>
            </a:r>
            <a:r>
              <a:rPr lang="en-US" sz="2000">
                <a:solidFill>
                  <a:sysClr val="windowText" lastClr="000000"/>
                </a:solidFill>
              </a:rPr>
              <a:t>C)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60338611519714"/>
          <c:y val="0.10390937138909073"/>
          <c:w val="0.84536999804596979"/>
          <c:h val="0.75190338562908032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5-4689-848E-955069B8F8CC}"/>
              </c:ext>
            </c:extLst>
          </c:dPt>
          <c:xVal>
            <c:numRef>
              <c:f>Data!$N$1:$O$1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Data!$N$2:$O$2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05-4689-848E-955069B8F8CC}"/>
            </c:ext>
          </c:extLst>
        </c:ser>
        <c:ser>
          <c:idx val="2"/>
          <c:order val="1"/>
          <c:tx>
            <c:v>Raffinate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00B0F0"/>
                </a:solidFill>
                <a:prstDash val="solid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Data!$J$7:$J$12</c:f>
              <c:numCache>
                <c:formatCode>0.000</c:formatCode>
                <c:ptCount val="6"/>
                <c:pt idx="0">
                  <c:v>97.47999999999999</c:v>
                </c:pt>
                <c:pt idx="1">
                  <c:v>89.516999999999996</c:v>
                </c:pt>
                <c:pt idx="2">
                  <c:v>74.572000000000003</c:v>
                </c:pt>
                <c:pt idx="3">
                  <c:v>66.310999999999993</c:v>
                </c:pt>
                <c:pt idx="4">
                  <c:v>58.162000000000006</c:v>
                </c:pt>
                <c:pt idx="5">
                  <c:v>47.397999999999996</c:v>
                </c:pt>
              </c:numCache>
            </c:numRef>
          </c:xVal>
          <c:yVal>
            <c:numRef>
              <c:f>Data!$I$7:$I$12</c:f>
              <c:numCache>
                <c:formatCode>0.000</c:formatCode>
                <c:ptCount val="6"/>
                <c:pt idx="0">
                  <c:v>2.3519999999999999</c:v>
                </c:pt>
                <c:pt idx="1">
                  <c:v>10.239000000000001</c:v>
                </c:pt>
                <c:pt idx="2">
                  <c:v>24.588000000000001</c:v>
                </c:pt>
                <c:pt idx="3">
                  <c:v>32.063000000000002</c:v>
                </c:pt>
                <c:pt idx="4">
                  <c:v>38.53</c:v>
                </c:pt>
                <c:pt idx="5">
                  <c:v>45.305999999999997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505-4689-848E-955069B8F8CC}"/>
            </c:ext>
          </c:extLst>
        </c:ser>
        <c:ser>
          <c:idx val="1"/>
          <c:order val="2"/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Data!$F$7:$F$10</c:f>
              <c:numCache>
                <c:formatCode>0.0000</c:formatCode>
                <c:ptCount val="4"/>
                <c:pt idx="0">
                  <c:v>1.5139999999999994E-2</c:v>
                </c:pt>
                <c:pt idx="1">
                  <c:v>3.2669999999999998E-2</c:v>
                </c:pt>
                <c:pt idx="2">
                  <c:v>5.9369999999999978E-2</c:v>
                </c:pt>
                <c:pt idx="3">
                  <c:v>8.1819999999999948E-2</c:v>
                </c:pt>
              </c:numCache>
            </c:numRef>
          </c:xVal>
          <c:yVal>
            <c:numRef>
              <c:f>Data!$E$7:$E$10</c:f>
              <c:numCache>
                <c:formatCode>0.0000</c:formatCode>
                <c:ptCount val="4"/>
                <c:pt idx="0">
                  <c:v>0.16135000000000002</c:v>
                </c:pt>
                <c:pt idx="1">
                  <c:v>0.25800999999999996</c:v>
                </c:pt>
                <c:pt idx="2">
                  <c:v>0.38353000000000004</c:v>
                </c:pt>
                <c:pt idx="3">
                  <c:v>0.43319000000000002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505-4689-848E-955069B8F8CC}"/>
            </c:ext>
          </c:extLst>
        </c:ser>
        <c:ser>
          <c:idx val="4"/>
          <c:order val="3"/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Data!$M$7:$M$12</c:f>
              <c:numCache>
                <c:formatCode>0.0000</c:formatCode>
                <c:ptCount val="6"/>
                <c:pt idx="0">
                  <c:v>0.97479999999999989</c:v>
                </c:pt>
                <c:pt idx="1">
                  <c:v>0.89516999999999991</c:v>
                </c:pt>
                <c:pt idx="2">
                  <c:v>0.74572000000000005</c:v>
                </c:pt>
                <c:pt idx="3">
                  <c:v>0.66310999999999998</c:v>
                </c:pt>
                <c:pt idx="4">
                  <c:v>0.58162000000000003</c:v>
                </c:pt>
                <c:pt idx="5">
                  <c:v>0.47397999999999996</c:v>
                </c:pt>
              </c:numCache>
            </c:numRef>
          </c:xVal>
          <c:yVal>
            <c:numRef>
              <c:f>Data!$L$7:$L$12</c:f>
              <c:numCache>
                <c:formatCode>0.0000</c:formatCode>
                <c:ptCount val="6"/>
                <c:pt idx="0">
                  <c:v>2.3519999999999999E-2</c:v>
                </c:pt>
                <c:pt idx="1">
                  <c:v>0.10239000000000001</c:v>
                </c:pt>
                <c:pt idx="2">
                  <c:v>0.24588000000000002</c:v>
                </c:pt>
                <c:pt idx="3">
                  <c:v>0.32063000000000003</c:v>
                </c:pt>
                <c:pt idx="4">
                  <c:v>0.38530000000000003</c:v>
                </c:pt>
                <c:pt idx="5">
                  <c:v>0.45305999999999996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505-4689-848E-955069B8F8CC}"/>
            </c:ext>
          </c:extLst>
        </c:ser>
        <c:ser>
          <c:idx val="6"/>
          <c:order val="4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Data!$A$16:$A$17</c:f>
              <c:numCache>
                <c:formatCode>0.0000</c:formatCode>
                <c:ptCount val="2"/>
                <c:pt idx="0">
                  <c:v>1.5139999999999994E-2</c:v>
                </c:pt>
                <c:pt idx="1">
                  <c:v>0.97479999999999989</c:v>
                </c:pt>
              </c:numCache>
            </c:numRef>
          </c:xVal>
          <c:yVal>
            <c:numRef>
              <c:f>Data!$B$16:$B$17</c:f>
              <c:numCache>
                <c:formatCode>0.0000</c:formatCode>
                <c:ptCount val="2"/>
                <c:pt idx="0">
                  <c:v>0.16135000000000002</c:v>
                </c:pt>
                <c:pt idx="1">
                  <c:v>2.3519999999999999E-2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505-4689-848E-955069B8F8CC}"/>
            </c:ext>
          </c:extLst>
        </c:ser>
        <c:ser>
          <c:idx val="7"/>
          <c:order val="5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Data!$A$19:$A$20</c:f>
              <c:numCache>
                <c:formatCode>0.0000</c:formatCode>
                <c:ptCount val="2"/>
                <c:pt idx="0">
                  <c:v>3.2669999999999998E-2</c:v>
                </c:pt>
                <c:pt idx="1">
                  <c:v>0.89516999999999991</c:v>
                </c:pt>
              </c:numCache>
            </c:numRef>
          </c:xVal>
          <c:yVal>
            <c:numRef>
              <c:f>Data!$B$19:$B$20</c:f>
              <c:numCache>
                <c:formatCode>0.0000</c:formatCode>
                <c:ptCount val="2"/>
                <c:pt idx="0">
                  <c:v>0.25800999999999996</c:v>
                </c:pt>
                <c:pt idx="1">
                  <c:v>0.10239000000000001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505-4689-848E-955069B8F8CC}"/>
            </c:ext>
          </c:extLst>
        </c:ser>
        <c:ser>
          <c:idx val="8"/>
          <c:order val="6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Data!$A$22:$A$23</c:f>
              <c:numCache>
                <c:formatCode>0.0000</c:formatCode>
                <c:ptCount val="2"/>
                <c:pt idx="0">
                  <c:v>5.9369999999999978E-2</c:v>
                </c:pt>
                <c:pt idx="1">
                  <c:v>0.74572000000000005</c:v>
                </c:pt>
              </c:numCache>
            </c:numRef>
          </c:xVal>
          <c:yVal>
            <c:numRef>
              <c:f>Data!$B$22:$B$23</c:f>
              <c:numCache>
                <c:formatCode>0.0000</c:formatCode>
                <c:ptCount val="2"/>
                <c:pt idx="0">
                  <c:v>0.38353000000000004</c:v>
                </c:pt>
                <c:pt idx="1">
                  <c:v>0.24588000000000002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505-4689-848E-955069B8F8CC}"/>
            </c:ext>
          </c:extLst>
        </c:ser>
        <c:ser>
          <c:idx val="9"/>
          <c:order val="7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Data!$A$25:$A$26</c:f>
              <c:numCache>
                <c:formatCode>0.0000</c:formatCode>
                <c:ptCount val="2"/>
                <c:pt idx="0">
                  <c:v>8.1819999999999948E-2</c:v>
                </c:pt>
                <c:pt idx="1">
                  <c:v>0.66310999999999998</c:v>
                </c:pt>
              </c:numCache>
            </c:numRef>
          </c:xVal>
          <c:yVal>
            <c:numRef>
              <c:f>Data!$B$25:$B$26</c:f>
              <c:numCache>
                <c:formatCode>0.0000</c:formatCode>
                <c:ptCount val="2"/>
                <c:pt idx="0">
                  <c:v>0.43319000000000002</c:v>
                </c:pt>
                <c:pt idx="1">
                  <c:v>0.32063000000000003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505-4689-848E-955069B8F8CC}"/>
            </c:ext>
          </c:extLst>
        </c:ser>
        <c:ser>
          <c:idx val="10"/>
          <c:order val="8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Data!$A$28:$A$29</c:f>
              <c:numCache>
                <c:formatCode>0.0000</c:formatCode>
                <c:ptCount val="2"/>
                <c:pt idx="0">
                  <c:v>0.11758000000000003</c:v>
                </c:pt>
                <c:pt idx="1">
                  <c:v>0.58162000000000003</c:v>
                </c:pt>
              </c:numCache>
            </c:numRef>
          </c:xVal>
          <c:yVal>
            <c:numRef>
              <c:f>Data!$B$28:$B$29</c:f>
              <c:numCache>
                <c:formatCode>0.0000</c:formatCode>
                <c:ptCount val="2"/>
                <c:pt idx="0">
                  <c:v>0.47610999999999998</c:v>
                </c:pt>
                <c:pt idx="1">
                  <c:v>0.38530000000000003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505-4689-848E-955069B8F8CC}"/>
            </c:ext>
          </c:extLst>
        </c:ser>
        <c:ser>
          <c:idx val="11"/>
          <c:order val="9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Data!$A$31:$A$32</c:f>
              <c:numCache>
                <c:formatCode>0.0000</c:formatCode>
                <c:ptCount val="2"/>
                <c:pt idx="0">
                  <c:v>0.20941999999999994</c:v>
                </c:pt>
                <c:pt idx="1">
                  <c:v>0.47397999999999996</c:v>
                </c:pt>
              </c:numCache>
            </c:numRef>
          </c:xVal>
          <c:yVal>
            <c:numRef>
              <c:f>Data!$B$31:$B$32</c:f>
              <c:numCache>
                <c:formatCode>0.0000</c:formatCode>
                <c:ptCount val="2"/>
                <c:pt idx="0">
                  <c:v>0.51563000000000003</c:v>
                </c:pt>
                <c:pt idx="1">
                  <c:v>0.45305999999999996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505-4689-848E-955069B8F8CC}"/>
            </c:ext>
          </c:extLst>
        </c:ser>
        <c:ser>
          <c:idx val="19"/>
          <c:order val="10"/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'3-Stage'!$N$24:$N$25</c:f>
              <c:numCache>
                <c:formatCode>0.000</c:formatCode>
                <c:ptCount val="2"/>
                <c:pt idx="0">
                  <c:v>0.7</c:v>
                </c:pt>
                <c:pt idx="1">
                  <c:v>0</c:v>
                </c:pt>
              </c:numCache>
            </c:numRef>
          </c:xVal>
          <c:yVal>
            <c:numRef>
              <c:f>'3-Stage'!$O$24:$O$25</c:f>
              <c:numCache>
                <c:formatCode>0.000</c:formatCode>
                <c:ptCount val="2"/>
                <c:pt idx="0">
                  <c:v>0.3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8505-4689-848E-955069B8F8CC}"/>
            </c:ext>
          </c:extLst>
        </c:ser>
        <c:ser>
          <c:idx val="20"/>
          <c:order val="11"/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'3-Stage'!$P$24:$P$25</c:f>
              <c:numCache>
                <c:formatCode>0.000</c:formatCode>
                <c:ptCount val="2"/>
                <c:pt idx="0">
                  <c:v>0.94799999999999995</c:v>
                </c:pt>
                <c:pt idx="1">
                  <c:v>6.1612679623431546E-2</c:v>
                </c:pt>
              </c:numCache>
            </c:numRef>
          </c:xVal>
          <c:yVal>
            <c:numRef>
              <c:f>'3-Stage'!$Q$24:$Q$25</c:f>
              <c:numCache>
                <c:formatCode>0.000</c:formatCode>
                <c:ptCount val="2"/>
                <c:pt idx="0">
                  <c:v>4.9801145273600141E-2</c:v>
                </c:pt>
                <c:pt idx="1">
                  <c:v>0.38608013416306625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8505-4689-848E-955069B8F8CC}"/>
            </c:ext>
          </c:extLst>
        </c:ser>
        <c:ser>
          <c:idx val="3"/>
          <c:order val="12"/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Data!$F$10:$F$12</c:f>
              <c:numCache>
                <c:formatCode>0.0000</c:formatCode>
                <c:ptCount val="3"/>
                <c:pt idx="0">
                  <c:v>8.1819999999999948E-2</c:v>
                </c:pt>
                <c:pt idx="1">
                  <c:v>0.11758000000000003</c:v>
                </c:pt>
                <c:pt idx="2">
                  <c:v>0.20941999999999994</c:v>
                </c:pt>
              </c:numCache>
            </c:numRef>
          </c:xVal>
          <c:yVal>
            <c:numRef>
              <c:f>Data!$E$10:$E$12</c:f>
              <c:numCache>
                <c:formatCode>0.0000</c:formatCode>
                <c:ptCount val="3"/>
                <c:pt idx="0">
                  <c:v>0.43319000000000002</c:v>
                </c:pt>
                <c:pt idx="1">
                  <c:v>0.47610999999999998</c:v>
                </c:pt>
                <c:pt idx="2">
                  <c:v>0.51563000000000003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FF-454D-AC93-F485B39D3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951088"/>
        <c:axId val="381949120"/>
      </c:scatterChart>
      <c:valAx>
        <c:axId val="381951088"/>
        <c:scaling>
          <c:orientation val="minMax"/>
          <c:max val="1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x (mol</a:t>
                </a:r>
                <a:r>
                  <a:rPr lang="en-US" sz="2000" baseline="0">
                    <a:solidFill>
                      <a:sysClr val="windowText" lastClr="000000"/>
                    </a:solidFill>
                  </a:rPr>
                  <a:t> frac</a:t>
                </a:r>
                <a:r>
                  <a:rPr lang="en-US" sz="2000">
                    <a:solidFill>
                      <a:sysClr val="windowText" lastClr="000000"/>
                    </a:solidFill>
                  </a:rPr>
                  <a:t> benzene)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949120"/>
        <c:crosses val="autoZero"/>
        <c:crossBetween val="midCat"/>
        <c:majorUnit val="0.1"/>
      </c:valAx>
      <c:valAx>
        <c:axId val="381949120"/>
        <c:scaling>
          <c:orientation val="minMax"/>
          <c:max val="0.60000000000000009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y (mol frac ethanol)</a:t>
                </a:r>
              </a:p>
            </c:rich>
          </c:tx>
          <c:layout>
            <c:manualLayout>
              <c:xMode val="edge"/>
              <c:yMode val="edge"/>
              <c:x val="1.0254621442978652E-2"/>
              <c:y val="0.3555227314260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951088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</a:rPr>
              <a:t>Benzene-Ethanol-Glycerol (25</a:t>
            </a:r>
            <a:r>
              <a:rPr lang="en-US" sz="2000" baseline="30000">
                <a:solidFill>
                  <a:sysClr val="windowText" lastClr="000000"/>
                </a:solidFill>
              </a:rPr>
              <a:t>o</a:t>
            </a:r>
            <a:r>
              <a:rPr lang="en-US" sz="2000">
                <a:solidFill>
                  <a:sysClr val="windowText" lastClr="000000"/>
                </a:solidFill>
              </a:rPr>
              <a:t>C)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60338611519714"/>
          <c:y val="9.9875079911531481E-2"/>
          <c:w val="0.84536999804596979"/>
          <c:h val="0.75190338562908032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A1-4DAC-8566-2C548B7DB92D}"/>
              </c:ext>
            </c:extLst>
          </c:dPt>
          <c:xVal>
            <c:numRef>
              <c:f>Data!$N$1:$O$1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Data!$N$2:$O$2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A1-4DAC-8566-2C548B7DB92D}"/>
            </c:ext>
          </c:extLst>
        </c:ser>
        <c:ser>
          <c:idx val="1"/>
          <c:order val="1"/>
          <c:tx>
            <c:v>Extract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Data!$F$7:$F$10</c:f>
              <c:numCache>
                <c:formatCode>0.0000</c:formatCode>
                <c:ptCount val="4"/>
                <c:pt idx="0">
                  <c:v>1.5139999999999994E-2</c:v>
                </c:pt>
                <c:pt idx="1">
                  <c:v>3.2669999999999998E-2</c:v>
                </c:pt>
                <c:pt idx="2">
                  <c:v>5.9369999999999978E-2</c:v>
                </c:pt>
                <c:pt idx="3">
                  <c:v>8.1819999999999948E-2</c:v>
                </c:pt>
              </c:numCache>
            </c:numRef>
          </c:xVal>
          <c:yVal>
            <c:numRef>
              <c:f>Data!$E$7:$E$10</c:f>
              <c:numCache>
                <c:formatCode>0.0000</c:formatCode>
                <c:ptCount val="4"/>
                <c:pt idx="0">
                  <c:v>0.16135000000000002</c:v>
                </c:pt>
                <c:pt idx="1">
                  <c:v>0.25800999999999996</c:v>
                </c:pt>
                <c:pt idx="2">
                  <c:v>0.38353000000000004</c:v>
                </c:pt>
                <c:pt idx="3">
                  <c:v>0.43319000000000002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1A1-4DAC-8566-2C548B7DB92D}"/>
            </c:ext>
          </c:extLst>
        </c:ser>
        <c:ser>
          <c:idx val="4"/>
          <c:order val="2"/>
          <c:tx>
            <c:v>Raffinate</c:v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Data!$M$7:$M$12</c:f>
              <c:numCache>
                <c:formatCode>0.0000</c:formatCode>
                <c:ptCount val="6"/>
                <c:pt idx="0">
                  <c:v>0.97479999999999989</c:v>
                </c:pt>
                <c:pt idx="1">
                  <c:v>0.89516999999999991</c:v>
                </c:pt>
                <c:pt idx="2">
                  <c:v>0.74572000000000005</c:v>
                </c:pt>
                <c:pt idx="3">
                  <c:v>0.66310999999999998</c:v>
                </c:pt>
                <c:pt idx="4">
                  <c:v>0.58162000000000003</c:v>
                </c:pt>
                <c:pt idx="5">
                  <c:v>0.47397999999999996</c:v>
                </c:pt>
              </c:numCache>
            </c:numRef>
          </c:xVal>
          <c:yVal>
            <c:numRef>
              <c:f>Data!$L$7:$L$12</c:f>
              <c:numCache>
                <c:formatCode>0.0000</c:formatCode>
                <c:ptCount val="6"/>
                <c:pt idx="0">
                  <c:v>2.3519999999999999E-2</c:v>
                </c:pt>
                <c:pt idx="1">
                  <c:v>0.10239000000000001</c:v>
                </c:pt>
                <c:pt idx="2">
                  <c:v>0.24588000000000002</c:v>
                </c:pt>
                <c:pt idx="3">
                  <c:v>0.32063000000000003</c:v>
                </c:pt>
                <c:pt idx="4">
                  <c:v>0.38530000000000003</c:v>
                </c:pt>
                <c:pt idx="5">
                  <c:v>0.45305999999999996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1A1-4DAC-8566-2C548B7DB92D}"/>
            </c:ext>
          </c:extLst>
        </c:ser>
        <c:ser>
          <c:idx val="6"/>
          <c:order val="3"/>
          <c:tx>
            <c:v>Tie Lines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Data!$A$16:$A$17</c:f>
              <c:numCache>
                <c:formatCode>0.0000</c:formatCode>
                <c:ptCount val="2"/>
                <c:pt idx="0">
                  <c:v>1.5139999999999994E-2</c:v>
                </c:pt>
                <c:pt idx="1">
                  <c:v>0.97479999999999989</c:v>
                </c:pt>
              </c:numCache>
            </c:numRef>
          </c:xVal>
          <c:yVal>
            <c:numRef>
              <c:f>Data!$B$16:$B$17</c:f>
              <c:numCache>
                <c:formatCode>0.0000</c:formatCode>
                <c:ptCount val="2"/>
                <c:pt idx="0">
                  <c:v>0.16135000000000002</c:v>
                </c:pt>
                <c:pt idx="1">
                  <c:v>2.3519999999999999E-2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1A1-4DAC-8566-2C548B7DB92D}"/>
            </c:ext>
          </c:extLst>
        </c:ser>
        <c:ser>
          <c:idx val="7"/>
          <c:order val="4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Data!$A$19:$A$20</c:f>
              <c:numCache>
                <c:formatCode>0.0000</c:formatCode>
                <c:ptCount val="2"/>
                <c:pt idx="0">
                  <c:v>3.2669999999999998E-2</c:v>
                </c:pt>
                <c:pt idx="1">
                  <c:v>0.89516999999999991</c:v>
                </c:pt>
              </c:numCache>
            </c:numRef>
          </c:xVal>
          <c:yVal>
            <c:numRef>
              <c:f>Data!$B$19:$B$20</c:f>
              <c:numCache>
                <c:formatCode>0.0000</c:formatCode>
                <c:ptCount val="2"/>
                <c:pt idx="0">
                  <c:v>0.25800999999999996</c:v>
                </c:pt>
                <c:pt idx="1">
                  <c:v>0.10239000000000001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1A1-4DAC-8566-2C548B7DB92D}"/>
            </c:ext>
          </c:extLst>
        </c:ser>
        <c:ser>
          <c:idx val="8"/>
          <c:order val="5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Data!$A$22:$A$23</c:f>
              <c:numCache>
                <c:formatCode>0.0000</c:formatCode>
                <c:ptCount val="2"/>
                <c:pt idx="0">
                  <c:v>5.9369999999999978E-2</c:v>
                </c:pt>
                <c:pt idx="1">
                  <c:v>0.74572000000000005</c:v>
                </c:pt>
              </c:numCache>
            </c:numRef>
          </c:xVal>
          <c:yVal>
            <c:numRef>
              <c:f>Data!$B$22:$B$23</c:f>
              <c:numCache>
                <c:formatCode>0.0000</c:formatCode>
                <c:ptCount val="2"/>
                <c:pt idx="0">
                  <c:v>0.38353000000000004</c:v>
                </c:pt>
                <c:pt idx="1">
                  <c:v>0.24588000000000002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1A1-4DAC-8566-2C548B7DB92D}"/>
            </c:ext>
          </c:extLst>
        </c:ser>
        <c:ser>
          <c:idx val="9"/>
          <c:order val="6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Data!$A$25:$A$26</c:f>
              <c:numCache>
                <c:formatCode>0.0000</c:formatCode>
                <c:ptCount val="2"/>
                <c:pt idx="0">
                  <c:v>8.1819999999999948E-2</c:v>
                </c:pt>
                <c:pt idx="1">
                  <c:v>0.66310999999999998</c:v>
                </c:pt>
              </c:numCache>
            </c:numRef>
          </c:xVal>
          <c:yVal>
            <c:numRef>
              <c:f>Data!$B$25:$B$26</c:f>
              <c:numCache>
                <c:formatCode>0.0000</c:formatCode>
                <c:ptCount val="2"/>
                <c:pt idx="0">
                  <c:v>0.43319000000000002</c:v>
                </c:pt>
                <c:pt idx="1">
                  <c:v>0.32063000000000003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1A1-4DAC-8566-2C548B7DB92D}"/>
            </c:ext>
          </c:extLst>
        </c:ser>
        <c:ser>
          <c:idx val="10"/>
          <c:order val="7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Data!$A$28:$A$29</c:f>
              <c:numCache>
                <c:formatCode>0.0000</c:formatCode>
                <c:ptCount val="2"/>
                <c:pt idx="0">
                  <c:v>0.11758000000000003</c:v>
                </c:pt>
                <c:pt idx="1">
                  <c:v>0.58162000000000003</c:v>
                </c:pt>
              </c:numCache>
            </c:numRef>
          </c:xVal>
          <c:yVal>
            <c:numRef>
              <c:f>Data!$B$28:$B$29</c:f>
              <c:numCache>
                <c:formatCode>0.0000</c:formatCode>
                <c:ptCount val="2"/>
                <c:pt idx="0">
                  <c:v>0.47610999999999998</c:v>
                </c:pt>
                <c:pt idx="1">
                  <c:v>0.38530000000000003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1A1-4DAC-8566-2C548B7DB92D}"/>
            </c:ext>
          </c:extLst>
        </c:ser>
        <c:ser>
          <c:idx val="11"/>
          <c:order val="8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Data!$A$31:$A$32</c:f>
              <c:numCache>
                <c:formatCode>0.0000</c:formatCode>
                <c:ptCount val="2"/>
                <c:pt idx="0">
                  <c:v>0.20941999999999994</c:v>
                </c:pt>
                <c:pt idx="1">
                  <c:v>0.47397999999999996</c:v>
                </c:pt>
              </c:numCache>
            </c:numRef>
          </c:xVal>
          <c:yVal>
            <c:numRef>
              <c:f>Data!$B$31:$B$32</c:f>
              <c:numCache>
                <c:formatCode>0.0000</c:formatCode>
                <c:ptCount val="2"/>
                <c:pt idx="0">
                  <c:v>0.51563000000000003</c:v>
                </c:pt>
                <c:pt idx="1">
                  <c:v>0.45305999999999996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1A1-4DAC-8566-2C548B7DB92D}"/>
            </c:ext>
          </c:extLst>
        </c:ser>
        <c:ser>
          <c:idx val="2"/>
          <c:order val="9"/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Data!$F$10:$F$12</c:f>
              <c:numCache>
                <c:formatCode>0.0000</c:formatCode>
                <c:ptCount val="3"/>
                <c:pt idx="0">
                  <c:v>8.1819999999999948E-2</c:v>
                </c:pt>
                <c:pt idx="1">
                  <c:v>0.11758000000000003</c:v>
                </c:pt>
                <c:pt idx="2">
                  <c:v>0.20941999999999994</c:v>
                </c:pt>
              </c:numCache>
            </c:numRef>
          </c:xVal>
          <c:yVal>
            <c:numRef>
              <c:f>Data!$E$10:$E$12</c:f>
              <c:numCache>
                <c:formatCode>0.0000</c:formatCode>
                <c:ptCount val="3"/>
                <c:pt idx="0">
                  <c:v>0.43319000000000002</c:v>
                </c:pt>
                <c:pt idx="1">
                  <c:v>0.47610999999999998</c:v>
                </c:pt>
                <c:pt idx="2">
                  <c:v>0.51563000000000003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1A1-4DAC-8566-2C548B7DB92D}"/>
            </c:ext>
          </c:extLst>
        </c:ser>
        <c:ser>
          <c:idx val="3"/>
          <c:order val="10"/>
          <c:tx>
            <c:v>Passing</c:v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'3-Stage'!$N$10:$N$11</c:f>
              <c:numCache>
                <c:formatCode>0.000</c:formatCode>
                <c:ptCount val="2"/>
                <c:pt idx="0">
                  <c:v>0.94799999999999995</c:v>
                </c:pt>
                <c:pt idx="1">
                  <c:v>0</c:v>
                </c:pt>
              </c:numCache>
            </c:numRef>
          </c:xVal>
          <c:yVal>
            <c:numRef>
              <c:f>'3-Stage'!$O$10:$O$11</c:f>
              <c:numCache>
                <c:formatCode>0.000</c:formatCode>
                <c:ptCount val="2"/>
                <c:pt idx="0">
                  <c:v>4.9801145273600141E-2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1A1-4DAC-8566-2C548B7DB92D}"/>
            </c:ext>
          </c:extLst>
        </c:ser>
        <c:ser>
          <c:idx val="5"/>
          <c:order val="11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rgbClr val="7030A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F1A1-4DAC-8566-2C548B7DB92D}"/>
              </c:ext>
            </c:extLst>
          </c:dPt>
          <c:xVal>
            <c:numRef>
              <c:f>'3-Stage'!$N$13:$N$14</c:f>
              <c:numCache>
                <c:formatCode>0.000</c:formatCode>
                <c:ptCount val="2"/>
                <c:pt idx="0">
                  <c:v>0.82777083674765095</c:v>
                </c:pt>
                <c:pt idx="1">
                  <c:v>2.2295683515252941E-2</c:v>
                </c:pt>
              </c:numCache>
            </c:numRef>
          </c:xVal>
          <c:yVal>
            <c:numRef>
              <c:f>'3-Stage'!$O$13:$O$14</c:f>
              <c:numCache>
                <c:formatCode>0.000</c:formatCode>
                <c:ptCount val="2"/>
                <c:pt idx="0">
                  <c:v>0.16806532719827955</c:v>
                </c:pt>
                <c:pt idx="1">
                  <c:v>0.20432743305724846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1A1-4DAC-8566-2C548B7DB92D}"/>
            </c:ext>
          </c:extLst>
        </c:ser>
        <c:ser>
          <c:idx val="12"/>
          <c:order val="12"/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'3-Stage'!$N$16:$N$17</c:f>
              <c:numCache>
                <c:formatCode>0.000</c:formatCode>
                <c:ptCount val="2"/>
                <c:pt idx="0">
                  <c:v>0.74225324336604426</c:v>
                </c:pt>
                <c:pt idx="1">
                  <c:v>4.450675805875768E-2</c:v>
                </c:pt>
              </c:numCache>
            </c:numRef>
          </c:xVal>
          <c:yVal>
            <c:numRef>
              <c:f>'3-Stage'!$O$16:$O$17</c:f>
              <c:numCache>
                <c:formatCode>0.000</c:formatCode>
                <c:ptCount val="2"/>
                <c:pt idx="0">
                  <c:v>0.24980203014850821</c:v>
                </c:pt>
                <c:pt idx="1">
                  <c:v>0.32109837735807856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1A1-4DAC-8566-2C548B7DB92D}"/>
            </c:ext>
          </c:extLst>
        </c:ser>
        <c:ser>
          <c:idx val="13"/>
          <c:order val="13"/>
          <c:tx>
            <c:v>Leaving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'3-Stage'!$P$10:$P$11</c:f>
              <c:numCache>
                <c:formatCode>0.000</c:formatCode>
                <c:ptCount val="2"/>
                <c:pt idx="0">
                  <c:v>0.94799999999999995</c:v>
                </c:pt>
                <c:pt idx="1">
                  <c:v>2.2295683515252941E-2</c:v>
                </c:pt>
              </c:numCache>
            </c:numRef>
          </c:xVal>
          <c:yVal>
            <c:numRef>
              <c:f>'3-Stage'!$Q$10:$Q$11</c:f>
              <c:numCache>
                <c:formatCode>0.000</c:formatCode>
                <c:ptCount val="2"/>
                <c:pt idx="0">
                  <c:v>4.9801145273600141E-2</c:v>
                </c:pt>
                <c:pt idx="1">
                  <c:v>0.20432743305724846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1A1-4DAC-8566-2C548B7DB92D}"/>
            </c:ext>
          </c:extLst>
        </c:ser>
        <c:ser>
          <c:idx val="14"/>
          <c:order val="14"/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'3-Stage'!$P$13:$P$14</c:f>
              <c:numCache>
                <c:formatCode>0.000</c:formatCode>
                <c:ptCount val="2"/>
                <c:pt idx="0">
                  <c:v>0.82777083674765095</c:v>
                </c:pt>
                <c:pt idx="1">
                  <c:v>4.450675805875768E-2</c:v>
                </c:pt>
              </c:numCache>
            </c:numRef>
          </c:xVal>
          <c:yVal>
            <c:numRef>
              <c:f>'3-Stage'!$Q$13:$Q$14</c:f>
              <c:numCache>
                <c:formatCode>0.000</c:formatCode>
                <c:ptCount val="2"/>
                <c:pt idx="0">
                  <c:v>0.16806532719827955</c:v>
                </c:pt>
                <c:pt idx="1">
                  <c:v>0.32109837735807856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1A1-4DAC-8566-2C548B7DB92D}"/>
            </c:ext>
          </c:extLst>
        </c:ser>
        <c:ser>
          <c:idx val="15"/>
          <c:order val="15"/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'3-Stage'!$P$16:$P$17</c:f>
              <c:numCache>
                <c:formatCode>0.000</c:formatCode>
                <c:ptCount val="2"/>
                <c:pt idx="0">
                  <c:v>0.74225324336604426</c:v>
                </c:pt>
                <c:pt idx="1">
                  <c:v>6.1612679623431546E-2</c:v>
                </c:pt>
              </c:numCache>
            </c:numRef>
          </c:xVal>
          <c:yVal>
            <c:numRef>
              <c:f>'3-Stage'!$Q$16:$Q$17</c:f>
              <c:numCache>
                <c:formatCode>0.000</c:formatCode>
                <c:ptCount val="2"/>
                <c:pt idx="0">
                  <c:v>0.24980203014850821</c:v>
                </c:pt>
                <c:pt idx="1">
                  <c:v>0.38608013416306625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1A1-4DAC-8566-2C548B7DB92D}"/>
            </c:ext>
          </c:extLst>
        </c:ser>
        <c:ser>
          <c:idx val="16"/>
          <c:order val="16"/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'3-Stage'!$N$19:$N$20</c:f>
              <c:numCache>
                <c:formatCode>0.000</c:formatCode>
                <c:ptCount val="2"/>
                <c:pt idx="0">
                  <c:v>6.1612679623431546E-2</c:v>
                </c:pt>
                <c:pt idx="1">
                  <c:v>0.7</c:v>
                </c:pt>
              </c:numCache>
            </c:numRef>
          </c:xVal>
          <c:yVal>
            <c:numRef>
              <c:f>'3-Stage'!$O$19:$O$20</c:f>
              <c:numCache>
                <c:formatCode>0.000</c:formatCode>
                <c:ptCount val="2"/>
                <c:pt idx="0">
                  <c:v>0.38608013416306625</c:v>
                </c:pt>
                <c:pt idx="1">
                  <c:v>0.3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1A1-4DAC-8566-2C548B7DB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951088"/>
        <c:axId val="381949120"/>
      </c:scatterChart>
      <c:valAx>
        <c:axId val="381951088"/>
        <c:scaling>
          <c:orientation val="minMax"/>
          <c:max val="1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x (mol</a:t>
                </a:r>
                <a:r>
                  <a:rPr lang="en-US" sz="2000" baseline="0">
                    <a:solidFill>
                      <a:sysClr val="windowText" lastClr="000000"/>
                    </a:solidFill>
                  </a:rPr>
                  <a:t> frac</a:t>
                </a:r>
                <a:r>
                  <a:rPr lang="en-US" sz="2000">
                    <a:solidFill>
                      <a:sysClr val="windowText" lastClr="000000"/>
                    </a:solidFill>
                  </a:rPr>
                  <a:t> benzene)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949120"/>
        <c:crosses val="autoZero"/>
        <c:crossBetween val="midCat"/>
        <c:majorUnit val="0.1"/>
      </c:valAx>
      <c:valAx>
        <c:axId val="381949120"/>
        <c:scaling>
          <c:orientation val="minMax"/>
          <c:max val="0.60000000000000009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y (mol frac ethanol)</a:t>
                </a:r>
              </a:p>
            </c:rich>
          </c:tx>
          <c:layout>
            <c:manualLayout>
              <c:xMode val="edge"/>
              <c:yMode val="edge"/>
              <c:x val="1.0254621442978652E-2"/>
              <c:y val="0.3555227314260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951088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76638816301808432"/>
          <c:y val="0.16973074280994754"/>
          <c:w val="0.13080614923134609"/>
          <c:h val="0.23115457768989164"/>
        </c:manualLayout>
      </c:layout>
      <c:overlay val="0"/>
      <c:spPr>
        <a:solidFill>
          <a:schemeClr val="bg1">
            <a:lumMod val="95000"/>
          </a:schemeClr>
        </a:solidFill>
        <a:ln w="1905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</a:rPr>
              <a:t>Benzene-Ethanol-Glycerol (25</a:t>
            </a:r>
            <a:r>
              <a:rPr lang="en-US" sz="2000" baseline="30000">
                <a:solidFill>
                  <a:sysClr val="windowText" lastClr="000000"/>
                </a:solidFill>
              </a:rPr>
              <a:t>o</a:t>
            </a:r>
            <a:r>
              <a:rPr lang="en-US" sz="2000">
                <a:solidFill>
                  <a:sysClr val="windowText" lastClr="000000"/>
                </a:solidFill>
              </a:rPr>
              <a:t>C)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60338611519714"/>
          <c:y val="9.9875079911531481E-2"/>
          <c:w val="0.84536999804596979"/>
          <c:h val="0.75190338562908032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38-433E-BB94-919134ACD239}"/>
              </c:ext>
            </c:extLst>
          </c:dPt>
          <c:xVal>
            <c:numRef>
              <c:f>Data!$N$1:$O$1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Data!$N$2:$O$2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038-433E-BB94-919134ACD239}"/>
            </c:ext>
          </c:extLst>
        </c:ser>
        <c:ser>
          <c:idx val="1"/>
          <c:order val="1"/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Data!$F$7:$F$10</c:f>
              <c:numCache>
                <c:formatCode>0.0000</c:formatCode>
                <c:ptCount val="4"/>
                <c:pt idx="0">
                  <c:v>1.5139999999999994E-2</c:v>
                </c:pt>
                <c:pt idx="1">
                  <c:v>3.2669999999999998E-2</c:v>
                </c:pt>
                <c:pt idx="2">
                  <c:v>5.9369999999999978E-2</c:v>
                </c:pt>
                <c:pt idx="3">
                  <c:v>8.1819999999999948E-2</c:v>
                </c:pt>
              </c:numCache>
            </c:numRef>
          </c:xVal>
          <c:yVal>
            <c:numRef>
              <c:f>Data!$E$7:$E$10</c:f>
              <c:numCache>
                <c:formatCode>0.0000</c:formatCode>
                <c:ptCount val="4"/>
                <c:pt idx="0">
                  <c:v>0.16135000000000002</c:v>
                </c:pt>
                <c:pt idx="1">
                  <c:v>0.25800999999999996</c:v>
                </c:pt>
                <c:pt idx="2">
                  <c:v>0.38353000000000004</c:v>
                </c:pt>
                <c:pt idx="3">
                  <c:v>0.43319000000000002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038-433E-BB94-919134ACD239}"/>
            </c:ext>
          </c:extLst>
        </c:ser>
        <c:ser>
          <c:idx val="4"/>
          <c:order val="2"/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Data!$M$7:$M$12</c:f>
              <c:numCache>
                <c:formatCode>0.0000</c:formatCode>
                <c:ptCount val="6"/>
                <c:pt idx="0">
                  <c:v>0.97479999999999989</c:v>
                </c:pt>
                <c:pt idx="1">
                  <c:v>0.89516999999999991</c:v>
                </c:pt>
                <c:pt idx="2">
                  <c:v>0.74572000000000005</c:v>
                </c:pt>
                <c:pt idx="3">
                  <c:v>0.66310999999999998</c:v>
                </c:pt>
                <c:pt idx="4">
                  <c:v>0.58162000000000003</c:v>
                </c:pt>
                <c:pt idx="5">
                  <c:v>0.47397999999999996</c:v>
                </c:pt>
              </c:numCache>
            </c:numRef>
          </c:xVal>
          <c:yVal>
            <c:numRef>
              <c:f>Data!$L$7:$L$12</c:f>
              <c:numCache>
                <c:formatCode>0.0000</c:formatCode>
                <c:ptCount val="6"/>
                <c:pt idx="0">
                  <c:v>2.3519999999999999E-2</c:v>
                </c:pt>
                <c:pt idx="1">
                  <c:v>0.10239000000000001</c:v>
                </c:pt>
                <c:pt idx="2">
                  <c:v>0.24588000000000002</c:v>
                </c:pt>
                <c:pt idx="3">
                  <c:v>0.32063000000000003</c:v>
                </c:pt>
                <c:pt idx="4">
                  <c:v>0.38530000000000003</c:v>
                </c:pt>
                <c:pt idx="5">
                  <c:v>0.45305999999999996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038-433E-BB94-919134ACD239}"/>
            </c:ext>
          </c:extLst>
        </c:ser>
        <c:ser>
          <c:idx val="6"/>
          <c:order val="3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Data!$A$16:$A$17</c:f>
              <c:numCache>
                <c:formatCode>0.0000</c:formatCode>
                <c:ptCount val="2"/>
                <c:pt idx="0">
                  <c:v>1.5139999999999994E-2</c:v>
                </c:pt>
                <c:pt idx="1">
                  <c:v>0.97479999999999989</c:v>
                </c:pt>
              </c:numCache>
            </c:numRef>
          </c:xVal>
          <c:yVal>
            <c:numRef>
              <c:f>Data!$B$16:$B$17</c:f>
              <c:numCache>
                <c:formatCode>0.0000</c:formatCode>
                <c:ptCount val="2"/>
                <c:pt idx="0">
                  <c:v>0.16135000000000002</c:v>
                </c:pt>
                <c:pt idx="1">
                  <c:v>2.3519999999999999E-2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038-433E-BB94-919134ACD239}"/>
            </c:ext>
          </c:extLst>
        </c:ser>
        <c:ser>
          <c:idx val="7"/>
          <c:order val="4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Data!$A$19:$A$20</c:f>
              <c:numCache>
                <c:formatCode>0.0000</c:formatCode>
                <c:ptCount val="2"/>
                <c:pt idx="0">
                  <c:v>3.2669999999999998E-2</c:v>
                </c:pt>
                <c:pt idx="1">
                  <c:v>0.89516999999999991</c:v>
                </c:pt>
              </c:numCache>
            </c:numRef>
          </c:xVal>
          <c:yVal>
            <c:numRef>
              <c:f>Data!$B$19:$B$20</c:f>
              <c:numCache>
                <c:formatCode>0.0000</c:formatCode>
                <c:ptCount val="2"/>
                <c:pt idx="0">
                  <c:v>0.25800999999999996</c:v>
                </c:pt>
                <c:pt idx="1">
                  <c:v>0.10239000000000001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038-433E-BB94-919134ACD239}"/>
            </c:ext>
          </c:extLst>
        </c:ser>
        <c:ser>
          <c:idx val="8"/>
          <c:order val="5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Data!$A$22:$A$23</c:f>
              <c:numCache>
                <c:formatCode>0.0000</c:formatCode>
                <c:ptCount val="2"/>
                <c:pt idx="0">
                  <c:v>5.9369999999999978E-2</c:v>
                </c:pt>
                <c:pt idx="1">
                  <c:v>0.74572000000000005</c:v>
                </c:pt>
              </c:numCache>
            </c:numRef>
          </c:xVal>
          <c:yVal>
            <c:numRef>
              <c:f>Data!$B$22:$B$23</c:f>
              <c:numCache>
                <c:formatCode>0.0000</c:formatCode>
                <c:ptCount val="2"/>
                <c:pt idx="0">
                  <c:v>0.38353000000000004</c:v>
                </c:pt>
                <c:pt idx="1">
                  <c:v>0.24588000000000002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038-433E-BB94-919134ACD239}"/>
            </c:ext>
          </c:extLst>
        </c:ser>
        <c:ser>
          <c:idx val="9"/>
          <c:order val="6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Data!$A$25:$A$26</c:f>
              <c:numCache>
                <c:formatCode>0.0000</c:formatCode>
                <c:ptCount val="2"/>
                <c:pt idx="0">
                  <c:v>8.1819999999999948E-2</c:v>
                </c:pt>
                <c:pt idx="1">
                  <c:v>0.66310999999999998</c:v>
                </c:pt>
              </c:numCache>
            </c:numRef>
          </c:xVal>
          <c:yVal>
            <c:numRef>
              <c:f>Data!$B$25:$B$26</c:f>
              <c:numCache>
                <c:formatCode>0.0000</c:formatCode>
                <c:ptCount val="2"/>
                <c:pt idx="0">
                  <c:v>0.43319000000000002</c:v>
                </c:pt>
                <c:pt idx="1">
                  <c:v>0.32063000000000003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038-433E-BB94-919134ACD239}"/>
            </c:ext>
          </c:extLst>
        </c:ser>
        <c:ser>
          <c:idx val="10"/>
          <c:order val="7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Data!$A$28:$A$29</c:f>
              <c:numCache>
                <c:formatCode>0.0000</c:formatCode>
                <c:ptCount val="2"/>
                <c:pt idx="0">
                  <c:v>0.11758000000000003</c:v>
                </c:pt>
                <c:pt idx="1">
                  <c:v>0.58162000000000003</c:v>
                </c:pt>
              </c:numCache>
            </c:numRef>
          </c:xVal>
          <c:yVal>
            <c:numRef>
              <c:f>Data!$B$28:$B$29</c:f>
              <c:numCache>
                <c:formatCode>0.0000</c:formatCode>
                <c:ptCount val="2"/>
                <c:pt idx="0">
                  <c:v>0.47610999999999998</c:v>
                </c:pt>
                <c:pt idx="1">
                  <c:v>0.38530000000000003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038-433E-BB94-919134ACD239}"/>
            </c:ext>
          </c:extLst>
        </c:ser>
        <c:ser>
          <c:idx val="11"/>
          <c:order val="8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Data!$A$31:$A$32</c:f>
              <c:numCache>
                <c:formatCode>0.0000</c:formatCode>
                <c:ptCount val="2"/>
                <c:pt idx="0">
                  <c:v>0.20941999999999994</c:v>
                </c:pt>
                <c:pt idx="1">
                  <c:v>0.47397999999999996</c:v>
                </c:pt>
              </c:numCache>
            </c:numRef>
          </c:xVal>
          <c:yVal>
            <c:numRef>
              <c:f>Data!$B$31:$B$32</c:f>
              <c:numCache>
                <c:formatCode>0.0000</c:formatCode>
                <c:ptCount val="2"/>
                <c:pt idx="0">
                  <c:v>0.51563000000000003</c:v>
                </c:pt>
                <c:pt idx="1">
                  <c:v>0.45305999999999996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038-433E-BB94-919134ACD239}"/>
            </c:ext>
          </c:extLst>
        </c:ser>
        <c:ser>
          <c:idx val="2"/>
          <c:order val="9"/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Data!$F$10:$F$12</c:f>
              <c:numCache>
                <c:formatCode>0.0000</c:formatCode>
                <c:ptCount val="3"/>
                <c:pt idx="0">
                  <c:v>8.1819999999999948E-2</c:v>
                </c:pt>
                <c:pt idx="1">
                  <c:v>0.11758000000000003</c:v>
                </c:pt>
                <c:pt idx="2">
                  <c:v>0.20941999999999994</c:v>
                </c:pt>
              </c:numCache>
            </c:numRef>
          </c:xVal>
          <c:yVal>
            <c:numRef>
              <c:f>Data!$E$10:$E$12</c:f>
              <c:numCache>
                <c:formatCode>0.0000</c:formatCode>
                <c:ptCount val="3"/>
                <c:pt idx="0">
                  <c:v>0.43319000000000002</c:v>
                </c:pt>
                <c:pt idx="1">
                  <c:v>0.47610999999999998</c:v>
                </c:pt>
                <c:pt idx="2">
                  <c:v>0.51563000000000003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038-433E-BB94-919134ACD239}"/>
            </c:ext>
          </c:extLst>
        </c:ser>
        <c:ser>
          <c:idx val="3"/>
          <c:order val="10"/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'3-Stage'!$N$10:$N$11</c:f>
              <c:numCache>
                <c:formatCode>0.000</c:formatCode>
                <c:ptCount val="2"/>
                <c:pt idx="0">
                  <c:v>0.94799999999999995</c:v>
                </c:pt>
                <c:pt idx="1">
                  <c:v>0</c:v>
                </c:pt>
              </c:numCache>
            </c:numRef>
          </c:xVal>
          <c:yVal>
            <c:numRef>
              <c:f>'3-Stage'!$O$10:$O$11</c:f>
              <c:numCache>
                <c:formatCode>0.000</c:formatCode>
                <c:ptCount val="2"/>
                <c:pt idx="0">
                  <c:v>4.9801145273600141E-2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038-433E-BB94-919134ACD239}"/>
            </c:ext>
          </c:extLst>
        </c:ser>
        <c:ser>
          <c:idx val="5"/>
          <c:order val="11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rgbClr val="7030A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4038-433E-BB94-919134ACD239}"/>
              </c:ext>
            </c:extLst>
          </c:dPt>
          <c:xVal>
            <c:numRef>
              <c:f>'3-Stage'!$N$13:$N$14</c:f>
              <c:numCache>
                <c:formatCode>0.000</c:formatCode>
                <c:ptCount val="2"/>
                <c:pt idx="0">
                  <c:v>0.82777083674765095</c:v>
                </c:pt>
                <c:pt idx="1">
                  <c:v>2.2295683515252941E-2</c:v>
                </c:pt>
              </c:numCache>
            </c:numRef>
          </c:xVal>
          <c:yVal>
            <c:numRef>
              <c:f>'3-Stage'!$O$13:$O$14</c:f>
              <c:numCache>
                <c:formatCode>0.000</c:formatCode>
                <c:ptCount val="2"/>
                <c:pt idx="0">
                  <c:v>0.16806532719827955</c:v>
                </c:pt>
                <c:pt idx="1">
                  <c:v>0.20432743305724846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038-433E-BB94-919134ACD239}"/>
            </c:ext>
          </c:extLst>
        </c:ser>
        <c:ser>
          <c:idx val="12"/>
          <c:order val="12"/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'3-Stage'!$N$16:$N$17</c:f>
              <c:numCache>
                <c:formatCode>0.000</c:formatCode>
                <c:ptCount val="2"/>
                <c:pt idx="0">
                  <c:v>0.74225324336604426</c:v>
                </c:pt>
                <c:pt idx="1">
                  <c:v>4.450675805875768E-2</c:v>
                </c:pt>
              </c:numCache>
            </c:numRef>
          </c:xVal>
          <c:yVal>
            <c:numRef>
              <c:f>'3-Stage'!$O$16:$O$17</c:f>
              <c:numCache>
                <c:formatCode>0.000</c:formatCode>
                <c:ptCount val="2"/>
                <c:pt idx="0">
                  <c:v>0.24980203014850821</c:v>
                </c:pt>
                <c:pt idx="1">
                  <c:v>0.32109837735807856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038-433E-BB94-919134ACD239}"/>
            </c:ext>
          </c:extLst>
        </c:ser>
        <c:ser>
          <c:idx val="13"/>
          <c:order val="13"/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'3-Stage'!$P$10:$P$11</c:f>
              <c:numCache>
                <c:formatCode>0.000</c:formatCode>
                <c:ptCount val="2"/>
                <c:pt idx="0">
                  <c:v>0.94799999999999995</c:v>
                </c:pt>
                <c:pt idx="1">
                  <c:v>2.2295683515252941E-2</c:v>
                </c:pt>
              </c:numCache>
            </c:numRef>
          </c:xVal>
          <c:yVal>
            <c:numRef>
              <c:f>'3-Stage'!$Q$10:$Q$11</c:f>
              <c:numCache>
                <c:formatCode>0.000</c:formatCode>
                <c:ptCount val="2"/>
                <c:pt idx="0">
                  <c:v>4.9801145273600141E-2</c:v>
                </c:pt>
                <c:pt idx="1">
                  <c:v>0.20432743305724846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038-433E-BB94-919134ACD239}"/>
            </c:ext>
          </c:extLst>
        </c:ser>
        <c:ser>
          <c:idx val="14"/>
          <c:order val="14"/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'3-Stage'!$P$13:$P$14</c:f>
              <c:numCache>
                <c:formatCode>0.000</c:formatCode>
                <c:ptCount val="2"/>
                <c:pt idx="0">
                  <c:v>0.82777083674765095</c:v>
                </c:pt>
                <c:pt idx="1">
                  <c:v>4.450675805875768E-2</c:v>
                </c:pt>
              </c:numCache>
            </c:numRef>
          </c:xVal>
          <c:yVal>
            <c:numRef>
              <c:f>'3-Stage'!$Q$13:$Q$14</c:f>
              <c:numCache>
                <c:formatCode>0.000</c:formatCode>
                <c:ptCount val="2"/>
                <c:pt idx="0">
                  <c:v>0.16806532719827955</c:v>
                </c:pt>
                <c:pt idx="1">
                  <c:v>0.32109837735807856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038-433E-BB94-919134ACD239}"/>
            </c:ext>
          </c:extLst>
        </c:ser>
        <c:ser>
          <c:idx val="15"/>
          <c:order val="15"/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'3-Stage'!$P$16:$P$17</c:f>
              <c:numCache>
                <c:formatCode>0.000</c:formatCode>
                <c:ptCount val="2"/>
                <c:pt idx="0">
                  <c:v>0.74225324336604426</c:v>
                </c:pt>
                <c:pt idx="1">
                  <c:v>6.1612679623431546E-2</c:v>
                </c:pt>
              </c:numCache>
            </c:numRef>
          </c:xVal>
          <c:yVal>
            <c:numRef>
              <c:f>'3-Stage'!$Q$16:$Q$17</c:f>
              <c:numCache>
                <c:formatCode>0.000</c:formatCode>
                <c:ptCount val="2"/>
                <c:pt idx="0">
                  <c:v>0.24980203014850821</c:v>
                </c:pt>
                <c:pt idx="1">
                  <c:v>0.38608013416306625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038-433E-BB94-919134ACD239}"/>
            </c:ext>
          </c:extLst>
        </c:ser>
        <c:ser>
          <c:idx val="16"/>
          <c:order val="16"/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'3-Stage'!$N$19:$N$20</c:f>
              <c:numCache>
                <c:formatCode>0.000</c:formatCode>
                <c:ptCount val="2"/>
                <c:pt idx="0">
                  <c:v>6.1612679623431546E-2</c:v>
                </c:pt>
                <c:pt idx="1">
                  <c:v>0.7</c:v>
                </c:pt>
              </c:numCache>
            </c:numRef>
          </c:xVal>
          <c:yVal>
            <c:numRef>
              <c:f>'3-Stage'!$O$19:$O$20</c:f>
              <c:numCache>
                <c:formatCode>0.000</c:formatCode>
                <c:ptCount val="2"/>
                <c:pt idx="0">
                  <c:v>0.38608013416306625</c:v>
                </c:pt>
                <c:pt idx="1">
                  <c:v>0.3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038-433E-BB94-919134ACD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951088"/>
        <c:axId val="381949120"/>
      </c:scatterChart>
      <c:valAx>
        <c:axId val="381951088"/>
        <c:scaling>
          <c:orientation val="minMax"/>
          <c:max val="2.2000000000000002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x (mol</a:t>
                </a:r>
                <a:r>
                  <a:rPr lang="en-US" sz="2000" baseline="0">
                    <a:solidFill>
                      <a:sysClr val="windowText" lastClr="000000"/>
                    </a:solidFill>
                  </a:rPr>
                  <a:t> frac</a:t>
                </a:r>
                <a:r>
                  <a:rPr lang="en-US" sz="2000">
                    <a:solidFill>
                      <a:sysClr val="windowText" lastClr="000000"/>
                    </a:solidFill>
                  </a:rPr>
                  <a:t> benzene)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949120"/>
        <c:crosses val="autoZero"/>
        <c:crossBetween val="midCat"/>
        <c:majorUnit val="0.2"/>
      </c:valAx>
      <c:valAx>
        <c:axId val="381949120"/>
        <c:scaling>
          <c:orientation val="minMax"/>
          <c:max val="0.60000000000000009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y (mol frac ethanol)</a:t>
                </a:r>
              </a:p>
            </c:rich>
          </c:tx>
          <c:layout>
            <c:manualLayout>
              <c:xMode val="edge"/>
              <c:yMode val="edge"/>
              <c:x val="1.0254621442978652E-2"/>
              <c:y val="0.3555227314260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951088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802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2358D4-9112-4634-8E2B-D1B05E33C92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AE9870-9186-438B-9D3D-9523A05642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0.13516</cdr:x>
      <cdr:y>0.3646</cdr:y>
    </cdr:from>
    <cdr:to>
      <cdr:x>0.93077</cdr:x>
      <cdr:y>0.72315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171575" y="2295525"/>
          <a:ext cx="6896100" cy="22574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4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0.11099</cdr:x>
      <cdr:y>0.71256</cdr:y>
    </cdr:from>
    <cdr:to>
      <cdr:x>0.93956</cdr:x>
      <cdr:y>0.85023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962025" y="4486275"/>
          <a:ext cx="7181850" cy="8667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4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0.13077</cdr:x>
      <cdr:y>0.44781</cdr:y>
    </cdr:from>
    <cdr:to>
      <cdr:x>0.95055</cdr:x>
      <cdr:y>0.73071</cdr:y>
    </cdr:to>
    <cdr:cxnSp macro="">
      <cdr:nvCxnSpPr>
        <cdr:cNvPr id="15" name="Straight Connector 14"/>
        <cdr:cNvCxnSpPr/>
      </cdr:nvCxnSpPr>
      <cdr:spPr>
        <a:xfrm xmlns:a="http://schemas.openxmlformats.org/drawingml/2006/main">
          <a:off x="1133475" y="2819400"/>
          <a:ext cx="7105650" cy="17811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4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0.12088</cdr:x>
      <cdr:y>0.59304</cdr:y>
    </cdr:from>
    <cdr:to>
      <cdr:x>0.93626</cdr:x>
      <cdr:y>0.72012</cdr:y>
    </cdr:to>
    <cdr:cxnSp macro="">
      <cdr:nvCxnSpPr>
        <cdr:cNvPr id="18" name="Straight Connector 17"/>
        <cdr:cNvCxnSpPr/>
      </cdr:nvCxnSpPr>
      <cdr:spPr>
        <a:xfrm xmlns:a="http://schemas.openxmlformats.org/drawingml/2006/main">
          <a:off x="1047750" y="3733800"/>
          <a:ext cx="7067550" cy="80010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4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zoomScale="110" zoomScaleNormal="110" workbookViewId="0">
      <selection activeCell="H22" sqref="H22"/>
    </sheetView>
  </sheetViews>
  <sheetFormatPr defaultRowHeight="15" x14ac:dyDescent="0.25"/>
  <sheetData>
    <row r="1" spans="1:21" ht="15" customHeight="1" x14ac:dyDescent="0.25">
      <c r="A1" t="s">
        <v>1</v>
      </c>
      <c r="N1">
        <v>0</v>
      </c>
      <c r="O1">
        <v>1</v>
      </c>
    </row>
    <row r="2" spans="1:21" ht="15" customHeight="1" x14ac:dyDescent="0.25">
      <c r="A2" t="s">
        <v>3</v>
      </c>
      <c r="N2">
        <v>1</v>
      </c>
      <c r="O2">
        <v>0</v>
      </c>
    </row>
    <row r="3" spans="1:21" ht="15" customHeight="1" x14ac:dyDescent="0.25"/>
    <row r="4" spans="1:21" ht="15" customHeight="1" x14ac:dyDescent="0.25">
      <c r="A4" s="67" t="s">
        <v>0</v>
      </c>
      <c r="B4" s="67"/>
      <c r="C4" s="67"/>
      <c r="D4" s="67"/>
      <c r="E4" s="67"/>
      <c r="F4" s="67"/>
      <c r="H4" s="67" t="s">
        <v>2</v>
      </c>
      <c r="I4" s="67"/>
      <c r="J4" s="67"/>
      <c r="K4" s="67"/>
      <c r="L4" s="67"/>
      <c r="M4" s="67"/>
    </row>
    <row r="5" spans="1:21" ht="15" customHeight="1" x14ac:dyDescent="0.25">
      <c r="A5" s="67" t="s">
        <v>26</v>
      </c>
      <c r="B5" s="67"/>
      <c r="C5" s="67"/>
      <c r="D5" s="67" t="s">
        <v>27</v>
      </c>
      <c r="E5" s="67"/>
      <c r="F5" s="67"/>
      <c r="H5" s="67" t="s">
        <v>26</v>
      </c>
      <c r="I5" s="67"/>
      <c r="J5" s="67"/>
      <c r="K5" s="67" t="s">
        <v>27</v>
      </c>
      <c r="L5" s="67"/>
      <c r="M5" s="67"/>
    </row>
    <row r="6" spans="1:21" ht="15" customHeight="1" thickBot="1" x14ac:dyDescent="0.3">
      <c r="A6" s="1">
        <v>1</v>
      </c>
      <c r="B6" s="1">
        <v>2</v>
      </c>
      <c r="C6" s="1">
        <v>3</v>
      </c>
      <c r="D6" s="4">
        <v>1</v>
      </c>
      <c r="E6" s="4">
        <v>2</v>
      </c>
      <c r="F6" s="4">
        <v>3</v>
      </c>
      <c r="H6" s="1">
        <v>1</v>
      </c>
      <c r="I6" s="1">
        <v>2</v>
      </c>
      <c r="J6" s="1">
        <v>3</v>
      </c>
      <c r="K6" s="4">
        <v>1</v>
      </c>
      <c r="L6" s="4">
        <v>2</v>
      </c>
      <c r="M6" s="4">
        <v>3</v>
      </c>
    </row>
    <row r="7" spans="1:21" ht="15" customHeight="1" thickTop="1" x14ac:dyDescent="0.25">
      <c r="A7" s="3">
        <v>82.350999999999999</v>
      </c>
      <c r="B7" s="3">
        <v>16.135000000000002</v>
      </c>
      <c r="C7" s="3">
        <f>100-A7-B7</f>
        <v>1.5139999999999993</v>
      </c>
      <c r="D7" s="6">
        <f>+A7/100</f>
        <v>0.82350999999999996</v>
      </c>
      <c r="E7" s="6">
        <f>+B7/100</f>
        <v>0.16135000000000002</v>
      </c>
      <c r="F7" s="6">
        <f>+C7/100</f>
        <v>1.5139999999999994E-2</v>
      </c>
      <c r="H7" s="3">
        <v>0.16800000000000001</v>
      </c>
      <c r="I7" s="3">
        <v>2.3519999999999999</v>
      </c>
      <c r="J7" s="3">
        <f>100-H7-I7</f>
        <v>97.47999999999999</v>
      </c>
      <c r="K7" s="6">
        <f>+H7/100</f>
        <v>1.6800000000000001E-3</v>
      </c>
      <c r="L7" s="6">
        <f>+I7/100</f>
        <v>2.3519999999999999E-2</v>
      </c>
      <c r="M7" s="6">
        <f>+J7/100</f>
        <v>0.97479999999999989</v>
      </c>
      <c r="O7" s="46"/>
      <c r="P7" s="38">
        <v>5</v>
      </c>
      <c r="Q7" s="38">
        <v>4</v>
      </c>
      <c r="R7" s="38">
        <v>3</v>
      </c>
      <c r="S7" s="38">
        <v>2</v>
      </c>
      <c r="T7" s="38">
        <v>1</v>
      </c>
      <c r="U7" s="47">
        <v>0</v>
      </c>
    </row>
    <row r="8" spans="1:21" ht="15" customHeight="1" x14ac:dyDescent="0.25">
      <c r="A8" s="3">
        <v>70.932000000000002</v>
      </c>
      <c r="B8" s="3">
        <v>25.800999999999998</v>
      </c>
      <c r="C8" s="3">
        <f t="shared" ref="C8:C12" si="0">100-A8-B8</f>
        <v>3.2669999999999995</v>
      </c>
      <c r="D8" s="6">
        <f t="shared" ref="D8:D12" si="1">+A8/100</f>
        <v>0.70932000000000006</v>
      </c>
      <c r="E8" s="6">
        <f t="shared" ref="E8:E12" si="2">+B8/100</f>
        <v>0.25800999999999996</v>
      </c>
      <c r="F8" s="6">
        <f t="shared" ref="F8:F12" si="3">+C8/100</f>
        <v>3.2669999999999998E-2</v>
      </c>
      <c r="H8" s="3">
        <v>0.24399999999999999</v>
      </c>
      <c r="I8" s="3">
        <v>10.239000000000001</v>
      </c>
      <c r="J8" s="3">
        <f t="shared" ref="J8:J12" si="4">100-H8-I8</f>
        <v>89.516999999999996</v>
      </c>
      <c r="K8" s="6">
        <f t="shared" ref="K8:K12" si="5">+H8/100</f>
        <v>2.4399999999999999E-3</v>
      </c>
      <c r="L8" s="6">
        <f t="shared" ref="L8:L12" si="6">+I8/100</f>
        <v>0.10239000000000001</v>
      </c>
      <c r="M8" s="6">
        <f t="shared" ref="M8:M12" si="7">+J8/100</f>
        <v>0.89516999999999991</v>
      </c>
      <c r="O8" s="53" t="s">
        <v>7</v>
      </c>
      <c r="P8" s="40">
        <v>-458.5</v>
      </c>
      <c r="Q8" s="41">
        <v>722.29</v>
      </c>
      <c r="R8" s="41">
        <v>-441.93</v>
      </c>
      <c r="S8" s="41">
        <v>132</v>
      </c>
      <c r="T8" s="41">
        <v>-19.559000000000001</v>
      </c>
      <c r="U8" s="35">
        <v>0.99280000000000002</v>
      </c>
    </row>
    <row r="9" spans="1:21" ht="15" customHeight="1" x14ac:dyDescent="0.25">
      <c r="A9" s="3">
        <v>55.71</v>
      </c>
      <c r="B9" s="3">
        <v>38.353000000000002</v>
      </c>
      <c r="C9" s="3">
        <f t="shared" si="0"/>
        <v>5.9369999999999976</v>
      </c>
      <c r="D9" s="6">
        <f t="shared" si="1"/>
        <v>0.55710000000000004</v>
      </c>
      <c r="E9" s="6">
        <f t="shared" si="2"/>
        <v>0.38353000000000004</v>
      </c>
      <c r="F9" s="6">
        <f t="shared" si="3"/>
        <v>5.9369999999999978E-2</v>
      </c>
      <c r="H9" s="3">
        <v>0.84</v>
      </c>
      <c r="I9" s="3">
        <v>24.588000000000001</v>
      </c>
      <c r="J9" s="3">
        <f t="shared" si="4"/>
        <v>74.572000000000003</v>
      </c>
      <c r="K9" s="6">
        <f t="shared" si="5"/>
        <v>8.3999999999999995E-3</v>
      </c>
      <c r="L9" s="6">
        <f t="shared" si="6"/>
        <v>0.24588000000000002</v>
      </c>
      <c r="M9" s="6">
        <f t="shared" si="7"/>
        <v>0.74572000000000005</v>
      </c>
      <c r="O9" s="53" t="s">
        <v>0</v>
      </c>
      <c r="P9" s="40"/>
      <c r="Q9" s="41"/>
      <c r="R9" s="41"/>
      <c r="S9" s="41">
        <v>-37.097000000000001</v>
      </c>
      <c r="T9" s="41">
        <v>7.7355</v>
      </c>
      <c r="U9" s="35">
        <v>5.0299999999999997E-2</v>
      </c>
    </row>
    <row r="10" spans="1:21" ht="15" customHeight="1" thickBot="1" x14ac:dyDescent="0.3">
      <c r="A10" s="3">
        <v>48.499000000000002</v>
      </c>
      <c r="B10" s="3">
        <v>43.319000000000003</v>
      </c>
      <c r="C10" s="3">
        <f t="shared" si="0"/>
        <v>8.1819999999999951</v>
      </c>
      <c r="D10" s="6">
        <f t="shared" si="1"/>
        <v>0.48499000000000003</v>
      </c>
      <c r="E10" s="6">
        <f t="shared" si="2"/>
        <v>0.43319000000000002</v>
      </c>
      <c r="F10" s="6">
        <f t="shared" si="3"/>
        <v>8.1819999999999948E-2</v>
      </c>
      <c r="H10" s="3">
        <v>1.6259999999999999</v>
      </c>
      <c r="I10" s="3">
        <v>32.063000000000002</v>
      </c>
      <c r="J10" s="3">
        <f t="shared" si="4"/>
        <v>66.310999999999993</v>
      </c>
      <c r="K10" s="6">
        <f t="shared" si="5"/>
        <v>1.626E-2</v>
      </c>
      <c r="L10" s="6">
        <f t="shared" si="6"/>
        <v>0.32063000000000003</v>
      </c>
      <c r="M10" s="6">
        <f t="shared" si="7"/>
        <v>0.66310999999999998</v>
      </c>
      <c r="O10" s="54" t="s">
        <v>2</v>
      </c>
      <c r="P10" s="43"/>
      <c r="Q10" s="44"/>
      <c r="R10" s="44">
        <v>0.89329999999999998</v>
      </c>
      <c r="S10" s="44">
        <v>-2.3847999999999998</v>
      </c>
      <c r="T10" s="44">
        <v>1.1353</v>
      </c>
      <c r="U10" s="36">
        <v>0.35570000000000002</v>
      </c>
    </row>
    <row r="11" spans="1:21" ht="15" customHeight="1" thickTop="1" x14ac:dyDescent="0.25">
      <c r="A11" s="3">
        <v>40.631</v>
      </c>
      <c r="B11" s="3">
        <v>47.610999999999997</v>
      </c>
      <c r="C11" s="3">
        <f t="shared" si="0"/>
        <v>11.758000000000003</v>
      </c>
      <c r="D11" s="6">
        <f t="shared" si="1"/>
        <v>0.40631</v>
      </c>
      <c r="E11" s="6">
        <f t="shared" si="2"/>
        <v>0.47610999999999998</v>
      </c>
      <c r="F11" s="6">
        <f t="shared" si="3"/>
        <v>0.11758000000000003</v>
      </c>
      <c r="H11" s="3">
        <v>3.3079999999999998</v>
      </c>
      <c r="I11" s="3">
        <v>38.53</v>
      </c>
      <c r="J11" s="3">
        <f t="shared" si="4"/>
        <v>58.162000000000006</v>
      </c>
      <c r="K11" s="6">
        <f t="shared" si="5"/>
        <v>3.3079999999999998E-2</v>
      </c>
      <c r="L11" s="6">
        <f t="shared" si="6"/>
        <v>0.38530000000000003</v>
      </c>
      <c r="M11" s="6">
        <f t="shared" si="7"/>
        <v>0.58162000000000003</v>
      </c>
    </row>
    <row r="12" spans="1:21" ht="15" customHeight="1" x14ac:dyDescent="0.25">
      <c r="A12" s="3">
        <v>27.495000000000001</v>
      </c>
      <c r="B12" s="3">
        <v>51.563000000000002</v>
      </c>
      <c r="C12" s="3">
        <f t="shared" si="0"/>
        <v>20.941999999999993</v>
      </c>
      <c r="D12" s="6">
        <f t="shared" si="1"/>
        <v>0.27495000000000003</v>
      </c>
      <c r="E12" s="6">
        <f t="shared" si="2"/>
        <v>0.51563000000000003</v>
      </c>
      <c r="F12" s="6">
        <f t="shared" si="3"/>
        <v>0.20941999999999994</v>
      </c>
      <c r="H12" s="3">
        <v>7.2960000000000003</v>
      </c>
      <c r="I12" s="3">
        <v>45.305999999999997</v>
      </c>
      <c r="J12" s="3">
        <f t="shared" si="4"/>
        <v>47.397999999999996</v>
      </c>
      <c r="K12" s="6">
        <f t="shared" si="5"/>
        <v>7.2959999999999997E-2</v>
      </c>
      <c r="L12" s="6">
        <f t="shared" si="6"/>
        <v>0.45305999999999996</v>
      </c>
      <c r="M12" s="6">
        <f t="shared" si="7"/>
        <v>0.47397999999999996</v>
      </c>
      <c r="O12" s="21"/>
      <c r="P12" s="25"/>
      <c r="Q12" s="25"/>
    </row>
    <row r="13" spans="1:21" ht="15" customHeight="1" x14ac:dyDescent="0.25">
      <c r="A13" s="2"/>
      <c r="B13" s="2"/>
      <c r="C13" s="2"/>
      <c r="O13" s="26"/>
    </row>
    <row r="14" spans="1:21" ht="15" customHeight="1" x14ac:dyDescent="0.25">
      <c r="A14" s="67" t="s">
        <v>4</v>
      </c>
      <c r="B14" s="67"/>
      <c r="C14" s="68" t="s">
        <v>28</v>
      </c>
      <c r="D14" s="68"/>
      <c r="O14" s="21"/>
    </row>
    <row r="15" spans="1:21" ht="15" customHeight="1" x14ac:dyDescent="0.25">
      <c r="A15" s="2" t="s">
        <v>5</v>
      </c>
      <c r="B15" s="2" t="s">
        <v>6</v>
      </c>
      <c r="C15" s="5" t="s">
        <v>6</v>
      </c>
      <c r="D15" s="5" t="s">
        <v>15</v>
      </c>
      <c r="E15" s="2"/>
      <c r="F15" s="61" t="s">
        <v>29</v>
      </c>
      <c r="K15" s="2"/>
      <c r="O15" s="21"/>
      <c r="Q15" s="7"/>
    </row>
    <row r="16" spans="1:21" ht="15" customHeight="1" x14ac:dyDescent="0.25">
      <c r="A16" s="6">
        <v>1.5139999999999994E-2</v>
      </c>
      <c r="B16" s="6">
        <v>0.16135000000000002</v>
      </c>
      <c r="C16" s="6">
        <f>+B16</f>
        <v>0.16135000000000002</v>
      </c>
      <c r="D16" s="6">
        <f>+(B17-B16)/(A17-A16)</f>
        <v>-0.14362378342329579</v>
      </c>
      <c r="F16" t="s">
        <v>33</v>
      </c>
      <c r="O16" s="21"/>
      <c r="Q16" s="7"/>
    </row>
    <row r="17" spans="1:17" ht="15" customHeight="1" x14ac:dyDescent="0.25">
      <c r="A17" s="6">
        <v>0.97479999999999989</v>
      </c>
      <c r="B17" s="6">
        <v>2.3519999999999999E-2</v>
      </c>
      <c r="C17" s="6">
        <f>+B19</f>
        <v>0.25800999999999996</v>
      </c>
      <c r="D17" s="6">
        <f>+(B20-B19)/(A20-A19)</f>
        <v>-0.18042898550724634</v>
      </c>
      <c r="E17" s="6"/>
      <c r="F17" t="s">
        <v>31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5" customHeight="1" x14ac:dyDescent="0.25">
      <c r="C18" s="6">
        <f>+B22</f>
        <v>0.38353000000000004</v>
      </c>
      <c r="D18" s="6">
        <f>+(B23-B22)/(A23-A22)</f>
        <v>-0.2005536533838421</v>
      </c>
      <c r="F18" s="51" t="s">
        <v>30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5" customHeight="1" x14ac:dyDescent="0.25">
      <c r="A19" s="6">
        <v>3.2669999999999998E-2</v>
      </c>
      <c r="B19" s="6">
        <v>0.25800999999999996</v>
      </c>
      <c r="C19" s="6">
        <f>+B25</f>
        <v>0.43319000000000002</v>
      </c>
      <c r="D19" s="6">
        <f>+(B26-B25)/(A26-A25)</f>
        <v>-0.19363828725765106</v>
      </c>
      <c r="F19" s="21" t="s">
        <v>34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5" customHeight="1" x14ac:dyDescent="0.25">
      <c r="A20" s="6">
        <v>0.89516999999999991</v>
      </c>
      <c r="B20" s="6">
        <v>0.10239000000000001</v>
      </c>
      <c r="C20" s="6">
        <f>+B28</f>
        <v>0.47610999999999998</v>
      </c>
      <c r="D20" s="6">
        <f>+(B29-B28)/(A29-A28)</f>
        <v>-0.19569433669511238</v>
      </c>
      <c r="E20" s="6"/>
      <c r="F20" s="51" t="s">
        <v>35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5" customHeight="1" x14ac:dyDescent="0.25">
      <c r="C21" s="6">
        <f>+B31</f>
        <v>0.51563000000000003</v>
      </c>
      <c r="D21" s="6">
        <f>+(B32-B31)/(A32-A31)</f>
        <v>-0.236505896583006</v>
      </c>
      <c r="F21" s="21" t="s">
        <v>36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15" customHeight="1" x14ac:dyDescent="0.25">
      <c r="A22" s="6">
        <v>5.9369999999999978E-2</v>
      </c>
      <c r="B22" s="6">
        <v>0.38353000000000004</v>
      </c>
      <c r="E22" s="2"/>
      <c r="F22" s="61" t="s">
        <v>37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5" customHeight="1" x14ac:dyDescent="0.25">
      <c r="A23" s="6">
        <v>0.74572000000000005</v>
      </c>
      <c r="B23" s="6">
        <v>0.24588000000000002</v>
      </c>
      <c r="E23" s="6"/>
      <c r="F23" s="5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5" customHeight="1" x14ac:dyDescent="0.25">
      <c r="A24" s="2"/>
      <c r="E24" s="2"/>
      <c r="F24" s="6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5" customHeight="1" x14ac:dyDescent="0.25">
      <c r="A25" s="6">
        <v>8.1819999999999948E-2</v>
      </c>
      <c r="B25" s="6">
        <v>0.43319000000000002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5" customHeight="1" x14ac:dyDescent="0.25">
      <c r="A26" s="6">
        <v>0.66310999999999998</v>
      </c>
      <c r="B26" s="6">
        <v>0.32063000000000003</v>
      </c>
      <c r="E26" s="6"/>
      <c r="F26" s="5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5" customHeight="1" x14ac:dyDescent="0.25"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15" customHeight="1" x14ac:dyDescent="0.25">
      <c r="A28" s="6">
        <v>0.11758000000000003</v>
      </c>
      <c r="B28" s="6">
        <v>0.47610999999999998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5" customHeight="1" x14ac:dyDescent="0.25">
      <c r="A29" s="6">
        <v>0.58162000000000003</v>
      </c>
      <c r="B29" s="6">
        <v>0.38530000000000003</v>
      </c>
      <c r="E29" s="6"/>
      <c r="F29" s="5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5" customHeight="1" x14ac:dyDescent="0.25"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5" customHeight="1" x14ac:dyDescent="0.25">
      <c r="A31" s="6">
        <v>0.20941999999999994</v>
      </c>
      <c r="B31" s="6">
        <v>0.51563000000000003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5" customHeight="1" x14ac:dyDescent="0.25">
      <c r="A32" s="6">
        <v>0.47397999999999996</v>
      </c>
      <c r="B32" s="6">
        <v>0.45305999999999996</v>
      </c>
      <c r="E32" s="6"/>
      <c r="F32" s="5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6:17" ht="15" customHeight="1" x14ac:dyDescent="0.25"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6:17" ht="15" customHeight="1" x14ac:dyDescent="0.25"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6:17" ht="15" customHeight="1" x14ac:dyDescent="0.25"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6:17" ht="15" customHeight="1" x14ac:dyDescent="0.25"/>
    <row r="37" spans="6:17" ht="15" customHeight="1" x14ac:dyDescent="0.25"/>
  </sheetData>
  <mergeCells count="8">
    <mergeCell ref="A14:B14"/>
    <mergeCell ref="C14:D14"/>
    <mergeCell ref="A4:F4"/>
    <mergeCell ref="H4:M4"/>
    <mergeCell ref="A5:C5"/>
    <mergeCell ref="D5:F5"/>
    <mergeCell ref="H5:J5"/>
    <mergeCell ref="K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1"/>
  <sheetViews>
    <sheetView showGridLines="0" tabSelected="1" zoomScale="110" zoomScaleNormal="110" workbookViewId="0">
      <selection activeCell="I10" sqref="I10"/>
    </sheetView>
  </sheetViews>
  <sheetFormatPr defaultRowHeight="15" x14ac:dyDescent="0.25"/>
  <cols>
    <col min="2" max="2" width="5" customWidth="1"/>
    <col min="3" max="3" width="9.85546875" customWidth="1"/>
    <col min="5" max="5" width="6.5703125" customWidth="1"/>
    <col min="7" max="7" width="6.5703125" customWidth="1"/>
    <col min="10" max="10" width="11" bestFit="1" customWidth="1"/>
    <col min="13" max="13" width="7.7109375" customWidth="1"/>
    <col min="14" max="14" width="10.7109375" customWidth="1"/>
    <col min="15" max="20" width="10.7109375" style="5" customWidth="1"/>
  </cols>
  <sheetData>
    <row r="1" spans="2:20" ht="15.75" thickBot="1" x14ac:dyDescent="0.3">
      <c r="N1" s="4"/>
    </row>
    <row r="2" spans="2:20" ht="15.75" thickTop="1" x14ac:dyDescent="0.25">
      <c r="I2" s="69" t="s">
        <v>22</v>
      </c>
      <c r="J2" s="70"/>
      <c r="L2" s="48"/>
      <c r="M2" s="55">
        <v>5</v>
      </c>
      <c r="N2" s="55">
        <v>4</v>
      </c>
      <c r="O2" s="55">
        <v>3</v>
      </c>
      <c r="P2" s="55">
        <v>2</v>
      </c>
      <c r="Q2" s="55">
        <v>1</v>
      </c>
      <c r="R2" s="49">
        <v>0</v>
      </c>
      <c r="S2" s="64"/>
      <c r="T2" s="64"/>
    </row>
    <row r="3" spans="2:20" x14ac:dyDescent="0.25">
      <c r="D3" s="20" t="s">
        <v>8</v>
      </c>
      <c r="E3" s="22">
        <v>100</v>
      </c>
      <c r="F3" s="17"/>
      <c r="G3" s="20" t="s">
        <v>12</v>
      </c>
      <c r="H3" s="22">
        <v>70.819930699911637</v>
      </c>
      <c r="I3" s="28" t="s">
        <v>17</v>
      </c>
      <c r="J3" s="29">
        <f>+E3+H13-H3-E13</f>
        <v>0</v>
      </c>
      <c r="L3" s="53" t="s">
        <v>7</v>
      </c>
      <c r="M3" s="40">
        <v>-458.5</v>
      </c>
      <c r="N3" s="41">
        <v>722.29</v>
      </c>
      <c r="O3" s="41">
        <v>-441.93</v>
      </c>
      <c r="P3" s="41">
        <v>132</v>
      </c>
      <c r="Q3" s="41">
        <v>-19.559000000000001</v>
      </c>
      <c r="R3" s="35">
        <v>0.99280000000000002</v>
      </c>
      <c r="S3" s="66"/>
      <c r="T3" s="66"/>
    </row>
    <row r="4" spans="2:20" x14ac:dyDescent="0.25">
      <c r="D4" s="20" t="s">
        <v>9</v>
      </c>
      <c r="E4" s="23">
        <v>0</v>
      </c>
      <c r="F4" s="17"/>
      <c r="G4" s="20" t="s">
        <v>9</v>
      </c>
      <c r="H4" s="23">
        <v>0.94763153115492704</v>
      </c>
      <c r="I4" s="28" t="s">
        <v>18</v>
      </c>
      <c r="J4" s="29">
        <f>+H13*H14+E3*E4-H3*H4-E13*E14</f>
        <v>2.8190957568341446E-7</v>
      </c>
      <c r="L4" s="53" t="s">
        <v>0</v>
      </c>
      <c r="M4" s="40"/>
      <c r="N4" s="41"/>
      <c r="O4" s="41"/>
      <c r="P4" s="41">
        <v>-37.097000000000001</v>
      </c>
      <c r="Q4" s="41">
        <v>7.7355</v>
      </c>
      <c r="R4" s="35">
        <v>5.0299999999999997E-2</v>
      </c>
      <c r="S4" s="66"/>
      <c r="T4" s="66"/>
    </row>
    <row r="5" spans="2:20" ht="15.75" thickBot="1" x14ac:dyDescent="0.3">
      <c r="D5" s="20" t="s">
        <v>10</v>
      </c>
      <c r="E5" s="23">
        <v>0</v>
      </c>
      <c r="F5" s="17"/>
      <c r="G5" s="20" t="s">
        <v>10</v>
      </c>
      <c r="H5" s="23">
        <v>5.016147123218706E-2</v>
      </c>
      <c r="I5" s="28" t="s">
        <v>19</v>
      </c>
      <c r="J5" s="29">
        <f>+H13*H15+E3*E5-H3*H5-E13*E15</f>
        <v>2.5725272578824843E-7</v>
      </c>
      <c r="L5" s="54" t="s">
        <v>2</v>
      </c>
      <c r="M5" s="43"/>
      <c r="N5" s="44"/>
      <c r="O5" s="44">
        <v>0.89329999999999998</v>
      </c>
      <c r="P5" s="44">
        <v>-2.3847999999999998</v>
      </c>
      <c r="Q5" s="44">
        <v>1.1353</v>
      </c>
      <c r="R5" s="36">
        <v>0.35570000000000002</v>
      </c>
      <c r="S5" s="66"/>
      <c r="T5" s="66"/>
    </row>
    <row r="6" spans="2:20" ht="16.5" thickTop="1" thickBot="1" x14ac:dyDescent="0.3">
      <c r="F6" s="18"/>
      <c r="I6" s="28" t="s">
        <v>32</v>
      </c>
      <c r="J6" s="29">
        <f>+P4*E14^2+Q4*E14+R4-E15</f>
        <v>-1.4019054250802299E-9</v>
      </c>
      <c r="N6" s="65"/>
      <c r="O6" s="64"/>
      <c r="P6" s="66"/>
      <c r="Q6" s="66"/>
      <c r="R6" s="66"/>
      <c r="S6" s="66"/>
      <c r="T6" s="66"/>
    </row>
    <row r="7" spans="2:20" ht="16.5" thickTop="1" thickBot="1" x14ac:dyDescent="0.3">
      <c r="E7" s="9"/>
      <c r="F7" s="10"/>
      <c r="G7" s="11"/>
      <c r="I7" s="28" t="s">
        <v>20</v>
      </c>
      <c r="J7" s="29">
        <f>+O5*H4^3+P5*H4^2+Q5*H4+R5-H5</f>
        <v>1.7320478384874605E-10</v>
      </c>
    </row>
    <row r="8" spans="2:20" ht="16.5" thickTop="1" thickBot="1" x14ac:dyDescent="0.3">
      <c r="B8" s="69" t="s">
        <v>23</v>
      </c>
      <c r="C8" s="70"/>
      <c r="E8" s="12"/>
      <c r="F8" s="8"/>
      <c r="G8" s="13"/>
      <c r="I8" s="30" t="s">
        <v>21</v>
      </c>
      <c r="J8" s="31">
        <f>+M3*E15^5+N3*E15^4+O3*E15^3+P3*E15^2+Q3*E15+R3-(H5-E15)/(H4-E14)</f>
        <v>1.3059836823092752E-9</v>
      </c>
    </row>
    <row r="9" spans="2:20" ht="15.75" thickTop="1" x14ac:dyDescent="0.25">
      <c r="B9" s="28" t="s">
        <v>9</v>
      </c>
      <c r="C9" s="32">
        <f>+(H13*H14+E3*E4)/(H13+E3)</f>
        <v>0.35</v>
      </c>
      <c r="E9" s="12"/>
      <c r="F9" s="8"/>
      <c r="G9" s="13"/>
    </row>
    <row r="10" spans="2:20" ht="15.75" thickBot="1" x14ac:dyDescent="0.3">
      <c r="B10" s="30" t="s">
        <v>10</v>
      </c>
      <c r="C10" s="33">
        <f>+(H13*H15+E3*E5)/(H13+E3)</f>
        <v>0.15</v>
      </c>
      <c r="E10" s="12"/>
      <c r="F10" s="8"/>
      <c r="G10" s="13"/>
    </row>
    <row r="11" spans="2:20" ht="16.5" thickTop="1" thickBot="1" x14ac:dyDescent="0.3">
      <c r="E11" s="14"/>
      <c r="F11" s="15"/>
      <c r="G11" s="16"/>
    </row>
    <row r="12" spans="2:20" ht="15.75" thickTop="1" x14ac:dyDescent="0.25">
      <c r="F12" s="19"/>
      <c r="I12" s="62"/>
      <c r="J12" s="63"/>
      <c r="K12" s="64"/>
      <c r="L12" s="64"/>
    </row>
    <row r="13" spans="2:20" x14ac:dyDescent="0.25">
      <c r="D13" s="20" t="s">
        <v>13</v>
      </c>
      <c r="E13" s="22">
        <v>129.18006930008849</v>
      </c>
      <c r="F13" s="17"/>
      <c r="G13" s="20" t="s">
        <v>11</v>
      </c>
      <c r="H13" s="22">
        <v>100</v>
      </c>
      <c r="I13" s="65"/>
      <c r="J13" s="65"/>
      <c r="K13" s="66"/>
      <c r="L13" s="66"/>
    </row>
    <row r="14" spans="2:20" x14ac:dyDescent="0.25">
      <c r="D14" s="20" t="s">
        <v>9</v>
      </c>
      <c r="E14" s="23">
        <v>2.2362585562147246E-2</v>
      </c>
      <c r="F14" s="17"/>
      <c r="G14" s="20" t="s">
        <v>9</v>
      </c>
      <c r="H14" s="23">
        <v>0.7</v>
      </c>
    </row>
    <row r="15" spans="2:20" x14ac:dyDescent="0.25">
      <c r="D15" s="20" t="s">
        <v>10</v>
      </c>
      <c r="E15" s="23">
        <v>0.20473412012839087</v>
      </c>
      <c r="F15" s="17"/>
      <c r="G15" s="20" t="s">
        <v>10</v>
      </c>
      <c r="H15" s="23">
        <v>0.3</v>
      </c>
    </row>
    <row r="17" spans="10:13" x14ac:dyDescent="0.25">
      <c r="J17" s="67" t="s">
        <v>14</v>
      </c>
      <c r="K17" s="67"/>
      <c r="L17" s="67" t="s">
        <v>16</v>
      </c>
      <c r="M17" s="67"/>
    </row>
    <row r="18" spans="10:13" x14ac:dyDescent="0.25">
      <c r="J18" s="5" t="s">
        <v>5</v>
      </c>
      <c r="K18" s="5" t="s">
        <v>6</v>
      </c>
      <c r="L18" s="45" t="s">
        <v>5</v>
      </c>
      <c r="M18" s="45" t="s">
        <v>6</v>
      </c>
    </row>
    <row r="19" spans="10:13" x14ac:dyDescent="0.25">
      <c r="J19" s="3">
        <f>+E4</f>
        <v>0</v>
      </c>
      <c r="K19" s="3">
        <f>+E5</f>
        <v>0</v>
      </c>
      <c r="L19" s="3">
        <f>+H4</f>
        <v>0.94763153115492704</v>
      </c>
      <c r="M19" s="3">
        <f>+H5</f>
        <v>5.016147123218706E-2</v>
      </c>
    </row>
    <row r="20" spans="10:13" x14ac:dyDescent="0.25">
      <c r="J20" s="3">
        <f>+C9</f>
        <v>0.35</v>
      </c>
      <c r="K20" s="3">
        <f>+C10</f>
        <v>0.15</v>
      </c>
      <c r="L20" s="45">
        <f>+C9</f>
        <v>0.35</v>
      </c>
      <c r="M20" s="45">
        <f>+C10</f>
        <v>0.15</v>
      </c>
    </row>
    <row r="21" spans="10:13" x14ac:dyDescent="0.25">
      <c r="J21" s="3">
        <f>+H14</f>
        <v>0.7</v>
      </c>
      <c r="K21" s="3">
        <f>+H15</f>
        <v>0.3</v>
      </c>
      <c r="L21" s="3">
        <f>+E14</f>
        <v>2.2362585562147246E-2</v>
      </c>
      <c r="M21" s="3">
        <f>+E15</f>
        <v>0.20473412012839087</v>
      </c>
    </row>
  </sheetData>
  <mergeCells count="4">
    <mergeCell ref="I2:J2"/>
    <mergeCell ref="B8:C8"/>
    <mergeCell ref="J17:K17"/>
    <mergeCell ref="L17:M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zoomScale="90" zoomScaleNormal="90" workbookViewId="0">
      <selection activeCell="J25" sqref="J25"/>
    </sheetView>
  </sheetViews>
  <sheetFormatPr defaultRowHeight="15" x14ac:dyDescent="0.25"/>
  <cols>
    <col min="2" max="2" width="6.5703125" customWidth="1"/>
    <col min="4" max="4" width="6.5703125" customWidth="1"/>
    <col min="7" max="7" width="11" bestFit="1" customWidth="1"/>
    <col min="10" max="10" width="7.7109375" customWidth="1"/>
    <col min="11" max="11" width="10.7109375" customWidth="1"/>
    <col min="12" max="17" width="10.7109375" style="24" customWidth="1"/>
  </cols>
  <sheetData>
    <row r="1" spans="1:17" ht="15.75" thickBot="1" x14ac:dyDescent="0.3">
      <c r="K1" s="24"/>
    </row>
    <row r="2" spans="1:17" ht="15.75" thickTop="1" x14ac:dyDescent="0.25">
      <c r="I2" s="37"/>
      <c r="J2" s="38">
        <v>5</v>
      </c>
      <c r="K2" s="38">
        <v>4</v>
      </c>
      <c r="L2" s="38">
        <v>3</v>
      </c>
      <c r="M2" s="38">
        <v>2</v>
      </c>
      <c r="N2" s="38">
        <v>1</v>
      </c>
      <c r="O2" s="34">
        <v>0</v>
      </c>
    </row>
    <row r="3" spans="1:17" x14ac:dyDescent="0.25">
      <c r="A3" s="20" t="s">
        <v>8</v>
      </c>
      <c r="B3" s="22">
        <v>38.12684937742327</v>
      </c>
      <c r="C3" s="17"/>
      <c r="D3" s="20" t="s">
        <v>12</v>
      </c>
      <c r="E3" s="22">
        <v>69.371067575262018</v>
      </c>
      <c r="I3" s="39" t="s">
        <v>7</v>
      </c>
      <c r="J3" s="40">
        <v>-458.5</v>
      </c>
      <c r="K3" s="41">
        <v>722.29</v>
      </c>
      <c r="L3" s="41">
        <v>-441.93</v>
      </c>
      <c r="M3" s="41">
        <v>132</v>
      </c>
      <c r="N3" s="41">
        <v>-19.559000000000001</v>
      </c>
      <c r="O3" s="35">
        <v>0.99280000000000002</v>
      </c>
    </row>
    <row r="4" spans="1:17" x14ac:dyDescent="0.25">
      <c r="A4" s="20" t="s">
        <v>9</v>
      </c>
      <c r="B4" s="23">
        <v>0</v>
      </c>
      <c r="C4" s="17"/>
      <c r="D4" s="20" t="s">
        <v>9</v>
      </c>
      <c r="E4" s="23">
        <v>0.94799999999999995</v>
      </c>
      <c r="F4" s="72">
        <f>+E4-0.948</f>
        <v>0</v>
      </c>
      <c r="I4" s="39" t="s">
        <v>0</v>
      </c>
      <c r="J4" s="40"/>
      <c r="K4" s="41"/>
      <c r="L4" s="41"/>
      <c r="M4" s="41">
        <v>-37.097000000000001</v>
      </c>
      <c r="N4" s="41">
        <v>7.7355</v>
      </c>
      <c r="O4" s="35">
        <v>5.0299999999999997E-2</v>
      </c>
    </row>
    <row r="5" spans="1:17" ht="15.75" thickBot="1" x14ac:dyDescent="0.3">
      <c r="A5" s="20" t="s">
        <v>10</v>
      </c>
      <c r="B5" s="23">
        <v>0</v>
      </c>
      <c r="C5" s="17"/>
      <c r="D5" s="20" t="s">
        <v>10</v>
      </c>
      <c r="E5" s="23">
        <v>4.9801145273600141E-2</v>
      </c>
      <c r="I5" s="42" t="s">
        <v>2</v>
      </c>
      <c r="J5" s="43"/>
      <c r="K5" s="44"/>
      <c r="L5" s="44">
        <v>0.89329999999999998</v>
      </c>
      <c r="M5" s="44">
        <v>-2.3847999999999998</v>
      </c>
      <c r="N5" s="44">
        <v>1.1353</v>
      </c>
      <c r="O5" s="36">
        <v>0.35570000000000002</v>
      </c>
    </row>
    <row r="6" spans="1:17" ht="16.5" thickTop="1" thickBot="1" x14ac:dyDescent="0.3">
      <c r="C6" s="18"/>
      <c r="F6" s="69" t="s">
        <v>22</v>
      </c>
      <c r="G6" s="70"/>
    </row>
    <row r="7" spans="1:17" ht="15.75" thickTop="1" x14ac:dyDescent="0.25">
      <c r="B7" s="9"/>
      <c r="C7" s="10"/>
      <c r="D7" s="11"/>
      <c r="F7" s="28" t="s">
        <v>17</v>
      </c>
      <c r="G7" s="29">
        <f>+B3+E13-E3-B13</f>
        <v>7.1054273576010019E-14</v>
      </c>
    </row>
    <row r="8" spans="1:17" x14ac:dyDescent="0.25">
      <c r="B8" s="12"/>
      <c r="C8" s="8"/>
      <c r="D8" s="13"/>
      <c r="F8" s="28" t="s">
        <v>18</v>
      </c>
      <c r="G8" s="29">
        <f>+E13*E14+B3*B4-E3*E4-B13*B14</f>
        <v>4.6516355434178536E-8</v>
      </c>
      <c r="I8" s="65"/>
      <c r="J8" s="65"/>
      <c r="K8" s="71"/>
      <c r="L8" s="71"/>
      <c r="N8" s="67" t="s">
        <v>24</v>
      </c>
      <c r="O8" s="67"/>
      <c r="P8" s="27" t="s">
        <v>25</v>
      </c>
      <c r="Q8" s="27"/>
    </row>
    <row r="9" spans="1:17" x14ac:dyDescent="0.25">
      <c r="B9" s="12"/>
      <c r="C9" s="52">
        <v>1</v>
      </c>
      <c r="D9" s="13"/>
      <c r="F9" s="28" t="s">
        <v>19</v>
      </c>
      <c r="G9" s="29">
        <f>+E13*E15+B3*B5-E3*E5-B13*B15</f>
        <v>-1.5159410615694924E-7</v>
      </c>
      <c r="I9" s="65"/>
      <c r="J9" s="65"/>
      <c r="K9" s="64"/>
      <c r="L9" s="64"/>
      <c r="N9" s="27" t="s">
        <v>5</v>
      </c>
      <c r="O9" s="27" t="s">
        <v>6</v>
      </c>
      <c r="P9" s="27" t="s">
        <v>5</v>
      </c>
      <c r="Q9" s="27" t="s">
        <v>6</v>
      </c>
    </row>
    <row r="10" spans="1:17" x14ac:dyDescent="0.25">
      <c r="B10" s="12"/>
      <c r="C10" s="52"/>
      <c r="D10" s="13"/>
      <c r="F10" s="28" t="s">
        <v>32</v>
      </c>
      <c r="G10" s="29">
        <f>+$M$4*B14^2+$N$4*B14+$O$4-B15</f>
        <v>6.9090375087732525E-10</v>
      </c>
      <c r="I10" s="62"/>
      <c r="J10" s="63"/>
      <c r="K10" s="66"/>
      <c r="L10" s="66"/>
      <c r="N10" s="3">
        <f>+E4</f>
        <v>0.94799999999999995</v>
      </c>
      <c r="O10" s="3">
        <f>+E5</f>
        <v>4.9801145273600141E-2</v>
      </c>
      <c r="P10" s="3">
        <f>+E4</f>
        <v>0.94799999999999995</v>
      </c>
      <c r="Q10" s="3">
        <f>+E5</f>
        <v>4.9801145273600141E-2</v>
      </c>
    </row>
    <row r="11" spans="1:17" ht="15.75" thickBot="1" x14ac:dyDescent="0.3">
      <c r="B11" s="14"/>
      <c r="C11" s="56"/>
      <c r="D11" s="16"/>
      <c r="F11" s="28" t="s">
        <v>20</v>
      </c>
      <c r="G11" s="29">
        <f>+$L$5*E4^3+$M$5*E4^2+$N$5*E4+$O$5-E5</f>
        <v>0</v>
      </c>
      <c r="I11" s="65"/>
      <c r="J11" s="65"/>
      <c r="K11" s="65"/>
      <c r="L11" s="64"/>
      <c r="N11" s="3">
        <f>+B4</f>
        <v>0</v>
      </c>
      <c r="O11" s="3">
        <f>+B5</f>
        <v>0</v>
      </c>
      <c r="P11" s="3">
        <f>+B14</f>
        <v>2.2295683515252941E-2</v>
      </c>
      <c r="Q11" s="3">
        <f>+B15</f>
        <v>0.20432743305724846</v>
      </c>
    </row>
    <row r="12" spans="1:17" ht="16.5" thickTop="1" thickBot="1" x14ac:dyDescent="0.3">
      <c r="C12" s="57"/>
      <c r="F12" s="30" t="s">
        <v>21</v>
      </c>
      <c r="G12" s="31">
        <f>+$J$3*B15^5+$K$3*B15^4+$L$3*B15^3+$M$3*B15^2+$N$3*B15+$O$3-(E5-B15)/(E4-B14)</f>
        <v>-2.8014823516553378E-9</v>
      </c>
      <c r="I12" s="65"/>
      <c r="J12" s="65"/>
      <c r="K12" s="65"/>
      <c r="L12" s="64"/>
      <c r="N12" s="3"/>
      <c r="O12" s="3"/>
      <c r="P12" s="3"/>
      <c r="Q12" s="3"/>
    </row>
    <row r="13" spans="1:17" ht="15.75" thickTop="1" x14ac:dyDescent="0.25">
      <c r="A13" s="20" t="s">
        <v>13</v>
      </c>
      <c r="B13" s="22">
        <v>49.536871878158678</v>
      </c>
      <c r="C13" s="58"/>
      <c r="D13" s="20" t="s">
        <v>11</v>
      </c>
      <c r="E13" s="22">
        <v>80.781090075997497</v>
      </c>
      <c r="I13" s="65"/>
      <c r="J13" s="65"/>
      <c r="K13" s="65"/>
      <c r="L13" s="64"/>
      <c r="N13" s="3">
        <f>+E14</f>
        <v>0.82777083674765095</v>
      </c>
      <c r="O13" s="3">
        <f>+E15</f>
        <v>0.16806532719827955</v>
      </c>
      <c r="P13" s="3">
        <f>+E14</f>
        <v>0.82777083674765095</v>
      </c>
      <c r="Q13" s="3">
        <f>+E15</f>
        <v>0.16806532719827955</v>
      </c>
    </row>
    <row r="14" spans="1:17" x14ac:dyDescent="0.25">
      <c r="A14" s="20" t="s">
        <v>9</v>
      </c>
      <c r="B14" s="23">
        <v>2.2295683515252941E-2</v>
      </c>
      <c r="C14" s="58"/>
      <c r="D14" s="20" t="s">
        <v>9</v>
      </c>
      <c r="E14" s="23">
        <v>0.82777083674765095</v>
      </c>
      <c r="I14" s="65"/>
      <c r="J14" s="65"/>
      <c r="K14" s="65"/>
      <c r="L14" s="64"/>
      <c r="N14" s="3">
        <f>+B14</f>
        <v>2.2295683515252941E-2</v>
      </c>
      <c r="O14" s="3">
        <f>+B15</f>
        <v>0.20432743305724846</v>
      </c>
      <c r="P14" s="3">
        <f>+B24</f>
        <v>4.450675805875768E-2</v>
      </c>
      <c r="Q14" s="3">
        <f>+B25</f>
        <v>0.32109837735807856</v>
      </c>
    </row>
    <row r="15" spans="1:17" ht="15.75" thickBot="1" x14ac:dyDescent="0.3">
      <c r="A15" s="20" t="s">
        <v>10</v>
      </c>
      <c r="B15" s="23">
        <v>0.20432743305724846</v>
      </c>
      <c r="C15" s="58"/>
      <c r="D15" s="20" t="s">
        <v>10</v>
      </c>
      <c r="E15" s="23">
        <v>0.16806532719827955</v>
      </c>
      <c r="I15" s="65"/>
      <c r="J15" s="65"/>
      <c r="K15" s="65"/>
      <c r="L15" s="64"/>
      <c r="N15" s="27"/>
      <c r="O15" s="3"/>
      <c r="P15" s="3"/>
      <c r="Q15" s="3"/>
    </row>
    <row r="16" spans="1:17" ht="16.5" thickTop="1" thickBot="1" x14ac:dyDescent="0.3">
      <c r="A16" s="20"/>
      <c r="B16" s="23"/>
      <c r="C16" s="59"/>
      <c r="D16" s="20"/>
      <c r="E16" s="23"/>
      <c r="F16" s="69" t="s">
        <v>22</v>
      </c>
      <c r="G16" s="70"/>
      <c r="I16" s="65"/>
      <c r="J16" s="65"/>
      <c r="K16" s="65"/>
      <c r="L16" s="64"/>
      <c r="N16" s="3">
        <f>+E24</f>
        <v>0.74225324336604426</v>
      </c>
      <c r="O16" s="3">
        <f>+E25</f>
        <v>0.24980203014850821</v>
      </c>
      <c r="P16" s="3">
        <f>+E24</f>
        <v>0.74225324336604426</v>
      </c>
      <c r="Q16" s="3">
        <f>+E25</f>
        <v>0.24980203014850821</v>
      </c>
    </row>
    <row r="17" spans="1:17" ht="15.75" thickTop="1" x14ac:dyDescent="0.25">
      <c r="B17" s="9"/>
      <c r="C17" s="60"/>
      <c r="D17" s="11"/>
      <c r="F17" s="28" t="s">
        <v>17</v>
      </c>
      <c r="G17" s="29">
        <f>+B13+E23-E13-B23</f>
        <v>-4.0500935938325711E-13</v>
      </c>
      <c r="I17" s="65"/>
      <c r="J17" s="65"/>
      <c r="K17" s="65"/>
      <c r="L17" s="64"/>
      <c r="N17" s="3">
        <f>+B24</f>
        <v>4.450675805875768E-2</v>
      </c>
      <c r="O17" s="3">
        <f>+B25</f>
        <v>0.32109837735807856</v>
      </c>
      <c r="P17" s="3">
        <f>+B34</f>
        <v>6.1612679623431546E-2</v>
      </c>
      <c r="Q17" s="3">
        <f>+B35</f>
        <v>0.38608013416306625</v>
      </c>
    </row>
    <row r="18" spans="1:17" x14ac:dyDescent="0.25">
      <c r="B18" s="12"/>
      <c r="C18" s="52"/>
      <c r="D18" s="13"/>
      <c r="F18" s="28" t="s">
        <v>18</v>
      </c>
      <c r="G18" s="29">
        <f>+E23*E24+B13*B14-E13*E14-B23*B24</f>
        <v>-1.9603814127577834E-8</v>
      </c>
      <c r="I18" s="65"/>
      <c r="J18" s="65"/>
      <c r="K18" s="71"/>
      <c r="L18" s="71"/>
      <c r="N18" s="27"/>
      <c r="O18" s="27"/>
      <c r="P18" s="27"/>
      <c r="Q18" s="27"/>
    </row>
    <row r="19" spans="1:17" x14ac:dyDescent="0.25">
      <c r="B19" s="12"/>
      <c r="C19" s="52">
        <v>2</v>
      </c>
      <c r="D19" s="13"/>
      <c r="F19" s="28" t="s">
        <v>19</v>
      </c>
      <c r="G19" s="29">
        <f>+E23*E25+B13*B15-E13*E15-B23*B25</f>
        <v>1.706201402384977E-8</v>
      </c>
      <c r="I19" s="65"/>
      <c r="J19" s="65"/>
      <c r="K19" s="64"/>
      <c r="L19" s="64"/>
      <c r="N19" s="3">
        <f>+B34</f>
        <v>6.1612679623431546E-2</v>
      </c>
      <c r="O19" s="3">
        <f>+B35</f>
        <v>0.38608013416306625</v>
      </c>
      <c r="P19" s="27"/>
      <c r="Q19" s="27"/>
    </row>
    <row r="20" spans="1:17" x14ac:dyDescent="0.25">
      <c r="B20" s="12"/>
      <c r="C20" s="52"/>
      <c r="D20" s="13"/>
      <c r="F20" s="28" t="s">
        <v>32</v>
      </c>
      <c r="G20" s="29">
        <f>+$M$4*B24^2+$N$4*B24+$O$4-B25</f>
        <v>1.031360830072714E-9</v>
      </c>
      <c r="I20" s="62"/>
      <c r="J20" s="63"/>
      <c r="K20" s="66"/>
      <c r="L20" s="66"/>
      <c r="N20" s="3">
        <f>+E34</f>
        <v>0.7</v>
      </c>
      <c r="O20" s="3">
        <f>+E35</f>
        <v>0.3</v>
      </c>
      <c r="P20" s="27"/>
      <c r="Q20" s="27"/>
    </row>
    <row r="21" spans="1:17" ht="15.75" thickBot="1" x14ac:dyDescent="0.3">
      <c r="B21" s="14"/>
      <c r="C21" s="56"/>
      <c r="D21" s="16"/>
      <c r="F21" s="28" t="s">
        <v>20</v>
      </c>
      <c r="G21" s="29">
        <f>+$L$5*E14^3+$M$5*E14^2+$N$5*E14+$O$5-E15</f>
        <v>1.0330375443956541E-10</v>
      </c>
      <c r="I21" s="65"/>
      <c r="J21" s="65"/>
      <c r="K21" s="65"/>
      <c r="L21" s="64"/>
      <c r="N21" s="27"/>
      <c r="O21" s="27"/>
      <c r="P21" s="27"/>
      <c r="Q21" s="27"/>
    </row>
    <row r="22" spans="1:17" ht="16.5" thickTop="1" thickBot="1" x14ac:dyDescent="0.3">
      <c r="C22" s="57"/>
      <c r="F22" s="30" t="s">
        <v>21</v>
      </c>
      <c r="G22" s="31">
        <f>+$J$3*B25^5+$K$3*B25^4+$L$3*B25^3+$M$3*B25^2+$N$3*B25+$O$3-(E15-B25)/(E14-B24)</f>
        <v>-1.4848895169006227E-9</v>
      </c>
      <c r="I22" s="65"/>
      <c r="J22" s="65"/>
      <c r="K22" s="65"/>
      <c r="L22" s="64"/>
      <c r="N22" s="27" t="s">
        <v>14</v>
      </c>
      <c r="O22" s="27"/>
      <c r="P22" s="27" t="s">
        <v>16</v>
      </c>
      <c r="Q22" s="27"/>
    </row>
    <row r="23" spans="1:17" ht="15.75" thickTop="1" x14ac:dyDescent="0.25">
      <c r="A23" s="20" t="s">
        <v>13</v>
      </c>
      <c r="B23" s="22">
        <v>61.01449550939703</v>
      </c>
      <c r="C23" s="58"/>
      <c r="D23" s="20" t="s">
        <v>11</v>
      </c>
      <c r="E23" s="22">
        <v>92.258713707235444</v>
      </c>
      <c r="I23" s="65"/>
      <c r="J23" s="65"/>
      <c r="K23" s="65"/>
      <c r="L23" s="64"/>
      <c r="N23" s="27" t="s">
        <v>5</v>
      </c>
      <c r="O23" s="27" t="s">
        <v>6</v>
      </c>
      <c r="P23" s="27" t="s">
        <v>5</v>
      </c>
      <c r="Q23" s="27" t="s">
        <v>6</v>
      </c>
    </row>
    <row r="24" spans="1:17" x14ac:dyDescent="0.25">
      <c r="A24" s="20" t="s">
        <v>9</v>
      </c>
      <c r="B24" s="23">
        <v>4.450675805875768E-2</v>
      </c>
      <c r="C24" s="58"/>
      <c r="D24" s="20" t="s">
        <v>9</v>
      </c>
      <c r="E24" s="23">
        <v>0.74225324336604426</v>
      </c>
      <c r="I24" s="65"/>
      <c r="J24" s="65"/>
      <c r="K24" s="65"/>
      <c r="L24" s="64"/>
      <c r="N24" s="3">
        <f>+E34</f>
        <v>0.7</v>
      </c>
      <c r="O24" s="3">
        <f>+E35</f>
        <v>0.3</v>
      </c>
      <c r="P24" s="3">
        <f>+E4</f>
        <v>0.94799999999999995</v>
      </c>
      <c r="Q24" s="3">
        <f>+E5</f>
        <v>4.9801145273600141E-2</v>
      </c>
    </row>
    <row r="25" spans="1:17" ht="15.75" thickBot="1" x14ac:dyDescent="0.3">
      <c r="A25" s="20" t="s">
        <v>10</v>
      </c>
      <c r="B25" s="23">
        <v>0.32109837735807856</v>
      </c>
      <c r="C25" s="58"/>
      <c r="D25" s="20" t="s">
        <v>10</v>
      </c>
      <c r="E25" s="23">
        <v>0.24980203014850821</v>
      </c>
      <c r="I25" s="65"/>
      <c r="J25" s="65"/>
      <c r="K25" s="65"/>
      <c r="L25" s="64"/>
      <c r="N25" s="3">
        <f>+B4</f>
        <v>0</v>
      </c>
      <c r="O25" s="3">
        <f>+B5</f>
        <v>0</v>
      </c>
      <c r="P25" s="3">
        <f>+B34</f>
        <v>6.1612679623431546E-2</v>
      </c>
      <c r="Q25" s="3">
        <f>+B35</f>
        <v>0.38608013416306625</v>
      </c>
    </row>
    <row r="26" spans="1:17" ht="16.5" thickTop="1" thickBot="1" x14ac:dyDescent="0.3">
      <c r="A26" s="20"/>
      <c r="B26" s="23"/>
      <c r="C26" s="59"/>
      <c r="D26" s="20"/>
      <c r="E26" s="23"/>
      <c r="F26" s="69" t="s">
        <v>22</v>
      </c>
      <c r="G26" s="70"/>
      <c r="I26" s="65"/>
      <c r="J26" s="65"/>
      <c r="K26" s="65"/>
      <c r="L26" s="64"/>
      <c r="N26" s="27"/>
    </row>
    <row r="27" spans="1:17" ht="15.75" thickTop="1" x14ac:dyDescent="0.25">
      <c r="B27" s="9"/>
      <c r="C27" s="60"/>
      <c r="D27" s="11"/>
      <c r="F27" s="28" t="s">
        <v>17</v>
      </c>
      <c r="G27" s="29">
        <f>+B23+E33-E23-B33</f>
        <v>6.5369931689929217E-13</v>
      </c>
      <c r="I27" s="65"/>
      <c r="J27" s="64"/>
      <c r="K27" s="64"/>
      <c r="L27" s="64"/>
      <c r="M27" s="27"/>
      <c r="N27" s="27"/>
    </row>
    <row r="28" spans="1:17" x14ac:dyDescent="0.25">
      <c r="B28" s="12"/>
      <c r="C28" s="52"/>
      <c r="D28" s="13"/>
      <c r="F28" s="28" t="s">
        <v>18</v>
      </c>
      <c r="G28" s="29">
        <f>+E33*E34+B23*B24-E23*E24-B33*B34</f>
        <v>-4.4696041534564301E-8</v>
      </c>
      <c r="I28" s="65"/>
      <c r="J28" s="65"/>
      <c r="K28" s="71"/>
      <c r="L28" s="71"/>
    </row>
    <row r="29" spans="1:17" x14ac:dyDescent="0.25">
      <c r="B29" s="12"/>
      <c r="C29" s="52">
        <v>3</v>
      </c>
      <c r="D29" s="13"/>
      <c r="F29" s="28" t="s">
        <v>19</v>
      </c>
      <c r="G29" s="29">
        <f>+E33*E35+B23*B25-E23*E25-B33*B35</f>
        <v>5.7766939676184847E-8</v>
      </c>
      <c r="I29" s="65"/>
      <c r="J29" s="65"/>
      <c r="K29" s="64"/>
      <c r="L29" s="64"/>
    </row>
    <row r="30" spans="1:17" x14ac:dyDescent="0.25">
      <c r="B30" s="12"/>
      <c r="C30" s="52"/>
      <c r="D30" s="13"/>
      <c r="F30" s="28" t="s">
        <v>32</v>
      </c>
      <c r="G30" s="29">
        <f>+$M$4*B34^2+$N$4*B34+$O$4-B35</f>
        <v>4.5777587276418785E-10</v>
      </c>
      <c r="I30" s="62"/>
      <c r="J30" s="63"/>
      <c r="K30" s="66"/>
      <c r="L30" s="66"/>
    </row>
    <row r="31" spans="1:17" ht="15.75" thickBot="1" x14ac:dyDescent="0.3">
      <c r="B31" s="14"/>
      <c r="C31" s="15"/>
      <c r="D31" s="16"/>
      <c r="F31" s="28" t="s">
        <v>20</v>
      </c>
      <c r="G31" s="29">
        <f>+$L$5*E24^3+$M$5*E24^2+$N$5*E24+$O$5-E25</f>
        <v>1.2211731625910716E-10</v>
      </c>
      <c r="I31" s="65"/>
      <c r="J31" s="65"/>
      <c r="K31" s="65"/>
      <c r="L31" s="64"/>
    </row>
    <row r="32" spans="1:17" ht="16.5" thickTop="1" thickBot="1" x14ac:dyDescent="0.3">
      <c r="C32" s="19"/>
      <c r="F32" s="30" t="s">
        <v>21</v>
      </c>
      <c r="G32" s="31">
        <f>+$J$3*B35^5+$K$3*B35^4+$L$3*B35^3+$M$3*B35^2+$N$3*B35+$O$3-(E25-B35)/(E24-B34)</f>
        <v>-3.5665587150290889E-10</v>
      </c>
      <c r="I32" s="65"/>
      <c r="J32" s="65"/>
      <c r="K32" s="65"/>
      <c r="L32" s="64"/>
    </row>
    <row r="33" spans="1:12" ht="15.75" thickTop="1" x14ac:dyDescent="0.25">
      <c r="A33" s="20" t="s">
        <v>13</v>
      </c>
      <c r="B33" s="22">
        <v>68.755781802160925</v>
      </c>
      <c r="C33" s="17"/>
      <c r="D33" s="20" t="s">
        <v>11</v>
      </c>
      <c r="E33" s="22">
        <v>100</v>
      </c>
      <c r="I33" s="65"/>
      <c r="J33" s="65"/>
      <c r="K33" s="65"/>
      <c r="L33" s="64"/>
    </row>
    <row r="34" spans="1:12" x14ac:dyDescent="0.25">
      <c r="A34" s="20" t="s">
        <v>9</v>
      </c>
      <c r="B34" s="23">
        <v>6.1612679623431546E-2</v>
      </c>
      <c r="C34" s="17"/>
      <c r="D34" s="20" t="s">
        <v>9</v>
      </c>
      <c r="E34" s="23">
        <v>0.7</v>
      </c>
      <c r="I34" s="65"/>
      <c r="J34" s="65"/>
      <c r="K34" s="65"/>
      <c r="L34" s="64"/>
    </row>
    <row r="35" spans="1:12" x14ac:dyDescent="0.25">
      <c r="A35" s="20" t="s">
        <v>10</v>
      </c>
      <c r="B35" s="23">
        <v>0.38608013416306625</v>
      </c>
      <c r="C35" s="17"/>
      <c r="D35" s="20" t="s">
        <v>10</v>
      </c>
      <c r="E35" s="23">
        <v>0.3</v>
      </c>
    </row>
    <row r="36" spans="1:12" x14ac:dyDescent="0.25">
      <c r="J36" s="50"/>
      <c r="K36" s="50"/>
    </row>
  </sheetData>
  <mergeCells count="7">
    <mergeCell ref="K28:L28"/>
    <mergeCell ref="F26:G26"/>
    <mergeCell ref="F6:G6"/>
    <mergeCell ref="F16:G16"/>
    <mergeCell ref="N8:O8"/>
    <mergeCell ref="K8:L8"/>
    <mergeCell ref="K18:L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5</vt:i4>
      </vt:variant>
    </vt:vector>
  </HeadingPairs>
  <TitlesOfParts>
    <vt:vector size="8" baseType="lpstr">
      <vt:lpstr>Data</vt:lpstr>
      <vt:lpstr>1-Stage</vt:lpstr>
      <vt:lpstr>3-Stage</vt:lpstr>
      <vt:lpstr>Tie Line</vt:lpstr>
      <vt:lpstr>1-Stage Chart</vt:lpstr>
      <vt:lpstr>3-Stage Feed-Prod</vt:lpstr>
      <vt:lpstr>3-Stage Graph</vt:lpstr>
      <vt:lpstr>Hunter-Nash</vt:lpstr>
    </vt:vector>
  </TitlesOfParts>
  <Company>University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Lane, Alan</dc:creator>
  <cp:lastModifiedBy>Lane, Alan</cp:lastModifiedBy>
  <cp:lastPrinted>2020-02-17T20:37:34Z</cp:lastPrinted>
  <dcterms:created xsi:type="dcterms:W3CDTF">2020-02-13T23:22:19Z</dcterms:created>
  <dcterms:modified xsi:type="dcterms:W3CDTF">2020-02-17T23:47:52Z</dcterms:modified>
</cp:coreProperties>
</file>