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ane\Documents\Posted Spreadsheets\"/>
    </mc:Choice>
  </mc:AlternateContent>
  <xr:revisionPtr revIDLastSave="0" documentId="8_{1F5F1FEB-85A4-468F-AEC1-4E381E76DE92}" xr6:coauthVersionLast="44" xr6:coauthVersionMax="44" xr10:uidLastSave="{00000000-0000-0000-0000-000000000000}"/>
  <bookViews>
    <workbookView xWindow="-98" yWindow="-98" windowWidth="24196" windowHeight="13096" tabRatio="862" xr2:uid="{00000000-000D-0000-FFFF-FFFF00000000}"/>
  </bookViews>
  <sheets>
    <sheet name="1-Stage" sheetId="2" r:id="rId1"/>
    <sheet name="xy" sheetId="4" r:id="rId2"/>
    <sheet name="Txy" sheetId="5" r:id="rId3"/>
    <sheet name="VLE" sheetId="1" r:id="rId4"/>
    <sheet name="1-Stage DIY" sheetId="8" r:id="rId5"/>
  </sheets>
  <definedNames>
    <definedName name="solver_adj" localSheetId="0" hidden="1">'1-Stage'!$I$2:$I$4,'1-Stage'!$I$9:$I$11,'1-Stage'!$F$6</definedName>
    <definedName name="solver_adj" localSheetId="4" hidden="1">'1-Stage DIY'!$I$2:$I$4,'1-Stage DIY'!$I$9:$I$11,'1-Stage DIY'!$F$6</definedName>
    <definedName name="solver_adj" localSheetId="3" hidden="1">VLE!$C$4:$C$104</definedName>
    <definedName name="solver_cvg" localSheetId="0" hidden="1">0.0001</definedName>
    <definedName name="solver_cvg" localSheetId="4" hidden="1">0.0001</definedName>
    <definedName name="solver_cvg" localSheetId="3" hidden="1">0.0001</definedName>
    <definedName name="solver_drv" localSheetId="0" hidden="1">1</definedName>
    <definedName name="solver_drv" localSheetId="4" hidden="1">1</definedName>
    <definedName name="solver_drv" localSheetId="3" hidden="1">1</definedName>
    <definedName name="solver_eng" localSheetId="0" hidden="1">1</definedName>
    <definedName name="solver_eng" localSheetId="4" hidden="1">1</definedName>
    <definedName name="solver_eng" localSheetId="3" hidden="1">1</definedName>
    <definedName name="solver_est" localSheetId="0" hidden="1">1</definedName>
    <definedName name="solver_est" localSheetId="4" hidden="1">1</definedName>
    <definedName name="solver_est" localSheetId="3" hidden="1">1</definedName>
    <definedName name="solver_itr" localSheetId="0" hidden="1">2147483647</definedName>
    <definedName name="solver_itr" localSheetId="4" hidden="1">2147483647</definedName>
    <definedName name="solver_itr" localSheetId="3" hidden="1">2147483647</definedName>
    <definedName name="solver_lhs1" localSheetId="0" hidden="1">'1-Stage'!$L$4:$L$8</definedName>
    <definedName name="solver_lhs1" localSheetId="4" hidden="1">'1-Stage DIY'!$L$4:$L$8</definedName>
    <definedName name="solver_lhs1" localSheetId="3" hidden="1">VLE!$F$5:$F$104</definedName>
    <definedName name="solver_lhs2" localSheetId="0" hidden="1">'1-Stage'!$D$3</definedName>
    <definedName name="solver_lhs2" localSheetId="4" hidden="1">'1-Stage DIY'!$D$3</definedName>
    <definedName name="solver_lhs3" localSheetId="0" hidden="1">'1-Stage'!$L$6</definedName>
    <definedName name="solver_lhs3" localSheetId="4" hidden="1">'1-Stage DIY'!$L$6</definedName>
    <definedName name="solver_lhs4" localSheetId="0" hidden="1">'1-Stage'!$L$6</definedName>
    <definedName name="solver_lhs4" localSheetId="4" hidden="1">'1-Stage DIY'!$L$6</definedName>
    <definedName name="solver_mip" localSheetId="0" hidden="1">2147483647</definedName>
    <definedName name="solver_mip" localSheetId="4" hidden="1">2147483647</definedName>
    <definedName name="solver_mip" localSheetId="3" hidden="1">2147483647</definedName>
    <definedName name="solver_mni" localSheetId="0" hidden="1">30</definedName>
    <definedName name="solver_mni" localSheetId="4" hidden="1">30</definedName>
    <definedName name="solver_mni" localSheetId="3" hidden="1">30</definedName>
    <definedName name="solver_mrt" localSheetId="0" hidden="1">0.075</definedName>
    <definedName name="solver_mrt" localSheetId="4" hidden="1">0.075</definedName>
    <definedName name="solver_mrt" localSheetId="3" hidden="1">0.075</definedName>
    <definedName name="solver_msl" localSheetId="0" hidden="1">2</definedName>
    <definedName name="solver_msl" localSheetId="4" hidden="1">2</definedName>
    <definedName name="solver_msl" localSheetId="3" hidden="1">2</definedName>
    <definedName name="solver_neg" localSheetId="0" hidden="1">2</definedName>
    <definedName name="solver_neg" localSheetId="4" hidden="1">2</definedName>
    <definedName name="solver_neg" localSheetId="3" hidden="1">1</definedName>
    <definedName name="solver_nod" localSheetId="0" hidden="1">2147483647</definedName>
    <definedName name="solver_nod" localSheetId="4" hidden="1">2147483647</definedName>
    <definedName name="solver_nod" localSheetId="3" hidden="1">2147483647</definedName>
    <definedName name="solver_num" localSheetId="0" hidden="1">2</definedName>
    <definedName name="solver_num" localSheetId="4" hidden="1">2</definedName>
    <definedName name="solver_num" localSheetId="3" hidden="1">1</definedName>
    <definedName name="solver_nwt" localSheetId="0" hidden="1">1</definedName>
    <definedName name="solver_nwt" localSheetId="4" hidden="1">1</definedName>
    <definedName name="solver_nwt" localSheetId="3" hidden="1">1</definedName>
    <definedName name="solver_opt" localSheetId="0" hidden="1">'1-Stage'!$L$3</definedName>
    <definedName name="solver_opt" localSheetId="4" hidden="1">'1-Stage DIY'!$L$3</definedName>
    <definedName name="solver_opt" localSheetId="3" hidden="1">VLE!$F$4</definedName>
    <definedName name="solver_pre" localSheetId="0" hidden="1">0.000001</definedName>
    <definedName name="solver_pre" localSheetId="4" hidden="1">0.000001</definedName>
    <definedName name="solver_pre" localSheetId="3" hidden="1">0.000001</definedName>
    <definedName name="solver_rbv" localSheetId="0" hidden="1">1</definedName>
    <definedName name="solver_rbv" localSheetId="4" hidden="1">1</definedName>
    <definedName name="solver_rbv" localSheetId="3" hidden="1">1</definedName>
    <definedName name="solver_rel1" localSheetId="0" hidden="1">2</definedName>
    <definedName name="solver_rel1" localSheetId="4" hidden="1">2</definedName>
    <definedName name="solver_rel1" localSheetId="3" hidden="1">2</definedName>
    <definedName name="solver_rel2" localSheetId="0" hidden="1">2</definedName>
    <definedName name="solver_rel2" localSheetId="4" hidden="1">2</definedName>
    <definedName name="solver_rel3" localSheetId="0" hidden="1">2</definedName>
    <definedName name="solver_rel3" localSheetId="4" hidden="1">2</definedName>
    <definedName name="solver_rel4" localSheetId="0" hidden="1">2</definedName>
    <definedName name="solver_rel4" localSheetId="4" hidden="1">2</definedName>
    <definedName name="solver_rhs1" localSheetId="0" hidden="1">0</definedName>
    <definedName name="solver_rhs1" localSheetId="4" hidden="1">0</definedName>
    <definedName name="solver_rhs1" localSheetId="3" hidden="1">0</definedName>
    <definedName name="solver_rhs2" localSheetId="0" hidden="1">0</definedName>
    <definedName name="solver_rhs2" localSheetId="4" hidden="1">0</definedName>
    <definedName name="solver_rhs3" localSheetId="0" hidden="1">0</definedName>
    <definedName name="solver_rhs3" localSheetId="4" hidden="1">0</definedName>
    <definedName name="solver_rhs4" localSheetId="0" hidden="1">0</definedName>
    <definedName name="solver_rhs4" localSheetId="4" hidden="1">0</definedName>
    <definedName name="solver_rlx" localSheetId="0" hidden="1">2</definedName>
    <definedName name="solver_rlx" localSheetId="4" hidden="1">2</definedName>
    <definedName name="solver_rlx" localSheetId="3" hidden="1">2</definedName>
    <definedName name="solver_rsd" localSheetId="0" hidden="1">0</definedName>
    <definedName name="solver_rsd" localSheetId="4" hidden="1">0</definedName>
    <definedName name="solver_rsd" localSheetId="3" hidden="1">0</definedName>
    <definedName name="solver_scl" localSheetId="0" hidden="1">1</definedName>
    <definedName name="solver_scl" localSheetId="4" hidden="1">1</definedName>
    <definedName name="solver_scl" localSheetId="3" hidden="1">1</definedName>
    <definedName name="solver_sho" localSheetId="0" hidden="1">2</definedName>
    <definedName name="solver_sho" localSheetId="4" hidden="1">2</definedName>
    <definedName name="solver_sho" localSheetId="3" hidden="1">2</definedName>
    <definedName name="solver_ssz" localSheetId="0" hidden="1">100</definedName>
    <definedName name="solver_ssz" localSheetId="4" hidden="1">100</definedName>
    <definedName name="solver_ssz" localSheetId="3" hidden="1">100</definedName>
    <definedName name="solver_tim" localSheetId="0" hidden="1">2147483647</definedName>
    <definedName name="solver_tim" localSheetId="4" hidden="1">2147483647</definedName>
    <definedName name="solver_tim" localSheetId="3" hidden="1">2147483647</definedName>
    <definedName name="solver_tol" localSheetId="0" hidden="1">0.01</definedName>
    <definedName name="solver_tol" localSheetId="4" hidden="1">0.01</definedName>
    <definedName name="solver_tol" localSheetId="3" hidden="1">0.01</definedName>
    <definedName name="solver_typ" localSheetId="0" hidden="1">3</definedName>
    <definedName name="solver_typ" localSheetId="4" hidden="1">3</definedName>
    <definedName name="solver_typ" localSheetId="3" hidden="1">3</definedName>
    <definedName name="solver_val" localSheetId="0" hidden="1">0</definedName>
    <definedName name="solver_val" localSheetId="4" hidden="1">0</definedName>
    <definedName name="solver_val" localSheetId="3" hidden="1">0</definedName>
    <definedName name="solver_ver" localSheetId="0" hidden="1">3</definedName>
    <definedName name="solver_ver" localSheetId="4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6" i="8" l="1"/>
  <c r="O25" i="8"/>
  <c r="I18" i="1" l="1"/>
  <c r="I17" i="1"/>
  <c r="I14" i="1"/>
  <c r="I13" i="1"/>
  <c r="I21" i="1" l="1"/>
  <c r="I20" i="1"/>
  <c r="N18" i="2" l="1"/>
  <c r="N20" i="2"/>
  <c r="L7" i="2"/>
  <c r="L8" i="2"/>
  <c r="E19" i="2" l="1"/>
  <c r="E18" i="2"/>
  <c r="E17" i="2"/>
  <c r="E16" i="2"/>
  <c r="M20" i="2"/>
  <c r="N19" i="2"/>
  <c r="M19" i="2"/>
  <c r="M18" i="2"/>
  <c r="K18" i="2"/>
  <c r="J18" i="2"/>
  <c r="O30" i="2"/>
  <c r="O29" i="2"/>
  <c r="M17" i="2" l="1"/>
  <c r="M21" i="2" s="1"/>
  <c r="F18" i="2" s="1"/>
  <c r="G18" i="2" s="1"/>
  <c r="J17" i="2"/>
  <c r="J21" i="2" s="1"/>
  <c r="F16" i="2" s="1"/>
  <c r="G16" i="2" s="1"/>
  <c r="K17" i="2"/>
  <c r="K21" i="2" s="1"/>
  <c r="F17" i="2" s="1"/>
  <c r="G17" i="2" s="1"/>
  <c r="N17" i="2"/>
  <c r="N21" i="2" s="1"/>
  <c r="F19" i="2" s="1"/>
  <c r="G19" i="2" s="1"/>
  <c r="B17" i="2"/>
  <c r="D17" i="2" s="1"/>
  <c r="B16" i="2"/>
  <c r="D16" i="2" s="1"/>
  <c r="D20" i="2" s="1"/>
  <c r="G20" i="2" l="1"/>
  <c r="L3" i="2" l="1"/>
  <c r="L4" i="2"/>
  <c r="I7" i="2" l="1"/>
  <c r="L6" i="2" s="1"/>
  <c r="I6" i="2"/>
  <c r="L5" i="2" s="1"/>
  <c r="D5" i="1" l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E4" i="1"/>
  <c r="D4" i="1"/>
  <c r="B101" i="1" l="1"/>
  <c r="F101" i="1"/>
  <c r="B95" i="1"/>
  <c r="F95" i="1"/>
  <c r="F87" i="1"/>
  <c r="B87" i="1"/>
  <c r="F79" i="1"/>
  <c r="B79" i="1"/>
  <c r="B61" i="1"/>
  <c r="F61" i="1"/>
  <c r="F103" i="1"/>
  <c r="B103" i="1"/>
  <c r="B93" i="1"/>
  <c r="F93" i="1"/>
  <c r="B85" i="1"/>
  <c r="F85" i="1"/>
  <c r="B77" i="1"/>
  <c r="F77" i="1"/>
  <c r="B65" i="1"/>
  <c r="F65" i="1"/>
  <c r="B102" i="1"/>
  <c r="F102" i="1"/>
  <c r="F100" i="1"/>
  <c r="B100" i="1"/>
  <c r="B98" i="1"/>
  <c r="F98" i="1"/>
  <c r="F96" i="1"/>
  <c r="B96" i="1"/>
  <c r="B94" i="1"/>
  <c r="F94" i="1"/>
  <c r="B92" i="1"/>
  <c r="F92" i="1"/>
  <c r="B90" i="1"/>
  <c r="F90" i="1"/>
  <c r="F88" i="1"/>
  <c r="B88" i="1"/>
  <c r="B86" i="1"/>
  <c r="F86" i="1"/>
  <c r="F84" i="1"/>
  <c r="B84" i="1"/>
  <c r="B82" i="1"/>
  <c r="F82" i="1"/>
  <c r="F80" i="1"/>
  <c r="B80" i="1"/>
  <c r="B78" i="1"/>
  <c r="F78" i="1"/>
  <c r="F76" i="1"/>
  <c r="B76" i="1"/>
  <c r="B74" i="1"/>
  <c r="F74" i="1"/>
  <c r="F72" i="1"/>
  <c r="B72" i="1"/>
  <c r="B70" i="1"/>
  <c r="F70" i="1"/>
  <c r="F68" i="1"/>
  <c r="B68" i="1"/>
  <c r="B66" i="1"/>
  <c r="F66" i="1"/>
  <c r="B64" i="1"/>
  <c r="F64" i="1"/>
  <c r="B62" i="1"/>
  <c r="F62" i="1"/>
  <c r="F60" i="1"/>
  <c r="B60" i="1"/>
  <c r="B58" i="1"/>
  <c r="F58" i="1"/>
  <c r="F56" i="1"/>
  <c r="B56" i="1"/>
  <c r="B54" i="1"/>
  <c r="F54" i="1"/>
  <c r="F52" i="1"/>
  <c r="B52" i="1"/>
  <c r="B50" i="1"/>
  <c r="F50" i="1"/>
  <c r="F48" i="1"/>
  <c r="B48" i="1"/>
  <c r="B46" i="1"/>
  <c r="F46" i="1"/>
  <c r="F44" i="1"/>
  <c r="B44" i="1"/>
  <c r="B42" i="1"/>
  <c r="F42" i="1"/>
  <c r="B40" i="1"/>
  <c r="F40" i="1"/>
  <c r="B38" i="1"/>
  <c r="F38" i="1"/>
  <c r="F36" i="1"/>
  <c r="B36" i="1"/>
  <c r="B34" i="1"/>
  <c r="F34" i="1"/>
  <c r="F32" i="1"/>
  <c r="B32" i="1"/>
  <c r="B30" i="1"/>
  <c r="F30" i="1"/>
  <c r="F28" i="1"/>
  <c r="B28" i="1"/>
  <c r="B26" i="1"/>
  <c r="F26" i="1"/>
  <c r="F24" i="1"/>
  <c r="B24" i="1"/>
  <c r="B22" i="1"/>
  <c r="F22" i="1"/>
  <c r="F20" i="1"/>
  <c r="B20" i="1"/>
  <c r="B18" i="1"/>
  <c r="F18" i="1"/>
  <c r="F16" i="1"/>
  <c r="B16" i="1"/>
  <c r="B14" i="1"/>
  <c r="F14" i="1"/>
  <c r="F12" i="1"/>
  <c r="B12" i="1"/>
  <c r="B10" i="1"/>
  <c r="F10" i="1"/>
  <c r="B8" i="1"/>
  <c r="F8" i="1"/>
  <c r="B6" i="1"/>
  <c r="F6" i="1"/>
  <c r="B97" i="1"/>
  <c r="F97" i="1"/>
  <c r="F91" i="1"/>
  <c r="B91" i="1"/>
  <c r="B83" i="1"/>
  <c r="F83" i="1"/>
  <c r="B75" i="1"/>
  <c r="F75" i="1"/>
  <c r="B69" i="1"/>
  <c r="F69" i="1"/>
  <c r="F4" i="1"/>
  <c r="B4" i="1"/>
  <c r="F99" i="1"/>
  <c r="B99" i="1"/>
  <c r="B89" i="1"/>
  <c r="F89" i="1"/>
  <c r="B81" i="1"/>
  <c r="F81" i="1"/>
  <c r="B73" i="1"/>
  <c r="F73" i="1"/>
  <c r="F71" i="1"/>
  <c r="B71" i="1"/>
  <c r="F67" i="1"/>
  <c r="B67" i="1"/>
  <c r="B63" i="1"/>
  <c r="F63" i="1"/>
  <c r="F59" i="1"/>
  <c r="B59" i="1"/>
  <c r="B57" i="1"/>
  <c r="F57" i="1"/>
  <c r="B55" i="1"/>
  <c r="F55" i="1"/>
  <c r="B53" i="1"/>
  <c r="F53" i="1"/>
  <c r="B51" i="1"/>
  <c r="F51" i="1"/>
  <c r="B49" i="1"/>
  <c r="F49" i="1"/>
  <c r="F47" i="1"/>
  <c r="B47" i="1"/>
  <c r="B45" i="1"/>
  <c r="F45" i="1"/>
  <c r="F43" i="1"/>
  <c r="B43" i="1"/>
  <c r="B41" i="1"/>
  <c r="F41" i="1"/>
  <c r="B39" i="1"/>
  <c r="F39" i="1"/>
  <c r="B37" i="1"/>
  <c r="F37" i="1"/>
  <c r="F35" i="1"/>
  <c r="B35" i="1"/>
  <c r="B33" i="1"/>
  <c r="F33" i="1"/>
  <c r="F31" i="1"/>
  <c r="B31" i="1"/>
  <c r="B29" i="1"/>
  <c r="F29" i="1"/>
  <c r="F27" i="1"/>
  <c r="B27" i="1"/>
  <c r="B25" i="1"/>
  <c r="F25" i="1"/>
  <c r="B23" i="1"/>
  <c r="F23" i="1"/>
  <c r="B21" i="1"/>
  <c r="F21" i="1"/>
  <c r="F19" i="1"/>
  <c r="B19" i="1"/>
  <c r="B17" i="1"/>
  <c r="F17" i="1"/>
  <c r="F15" i="1"/>
  <c r="B15" i="1"/>
  <c r="B13" i="1"/>
  <c r="F13" i="1"/>
  <c r="F11" i="1"/>
  <c r="B11" i="1"/>
  <c r="B9" i="1"/>
  <c r="F9" i="1"/>
  <c r="F7" i="1"/>
  <c r="B7" i="1"/>
  <c r="B5" i="1"/>
  <c r="F5" i="1"/>
  <c r="B104" i="1"/>
  <c r="F104" i="1"/>
  <c r="D3" i="2"/>
</calcChain>
</file>

<file path=xl/sharedStrings.xml><?xml version="1.0" encoding="utf-8"?>
<sst xmlns="http://schemas.openxmlformats.org/spreadsheetml/2006/main" count="205" uniqueCount="100">
  <si>
    <t>X</t>
  </si>
  <si>
    <t>Antoine Constants</t>
  </si>
  <si>
    <t>A</t>
  </si>
  <si>
    <t>B</t>
  </si>
  <si>
    <t>C</t>
  </si>
  <si>
    <t>Benzene</t>
  </si>
  <si>
    <t>Toluene</t>
  </si>
  <si>
    <t>T</t>
  </si>
  <si>
    <t>BP</t>
  </si>
  <si>
    <t>TXY Op Line</t>
  </si>
  <si>
    <t>X = Y Line</t>
  </si>
  <si>
    <t>Generation of XY and TXY Diagrams</t>
  </si>
  <si>
    <t>a</t>
  </si>
  <si>
    <t>b</t>
  </si>
  <si>
    <t>c</t>
  </si>
  <si>
    <t>d</t>
  </si>
  <si>
    <t>MW</t>
  </si>
  <si>
    <t>Enthalpy Table (ref: liquids at feed conditions)</t>
  </si>
  <si>
    <t>Species</t>
  </si>
  <si>
    <t>B (L)</t>
  </si>
  <si>
    <t>B (V)</t>
  </si>
  <si>
    <t>T (L)</t>
  </si>
  <si>
    <t>T (V)</t>
  </si>
  <si>
    <t>Ref State</t>
  </si>
  <si>
    <t>V (L/mol)</t>
  </si>
  <si>
    <t>H (kJ/mol)</t>
  </si>
  <si>
    <t>Sum Y:</t>
  </si>
  <si>
    <t>Sum X:</t>
  </si>
  <si>
    <t>Total</t>
  </si>
  <si>
    <t>Enthalpy Calculations From Reference State</t>
  </si>
  <si>
    <r>
      <t>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</si>
  <si>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</si>
  <si>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n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</si>
  <si>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</si>
  <si>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in</t>
    </r>
    <r>
      <rPr>
        <sz val="16"/>
        <color theme="1"/>
        <rFont val="Calibri"/>
        <family val="2"/>
        <scheme val="minor"/>
      </rPr>
      <t xml:space="preserve"> (kJ)</t>
    </r>
  </si>
  <si>
    <r>
      <t>n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</si>
  <si>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(kJ/mol)</t>
    </r>
  </si>
  <si>
    <r>
      <t>H</t>
    </r>
    <r>
      <rPr>
        <vertAlign val="subscript"/>
        <sz val="16"/>
        <color theme="1"/>
        <rFont val="Calibri"/>
        <family val="2"/>
        <scheme val="minor"/>
      </rPr>
      <t>out</t>
    </r>
    <r>
      <rPr>
        <sz val="16"/>
        <color theme="1"/>
        <rFont val="Calibri"/>
        <family val="2"/>
        <scheme val="minor"/>
      </rPr>
      <t xml:space="preserve"> (kJ)</t>
    </r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</si>
  <si>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P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</si>
  <si>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- T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</si>
  <si>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- T</t>
    </r>
    <r>
      <rPr>
        <vertAlign val="subscript"/>
        <sz val="16"/>
        <color theme="1"/>
        <rFont val="Calibri"/>
        <family val="2"/>
        <scheme val="minor"/>
      </rPr>
      <t>B</t>
    </r>
  </si>
  <si>
    <r>
      <rPr>
        <sz val="16"/>
        <color theme="1"/>
        <rFont val="Symbol"/>
        <family val="1"/>
        <charset val="2"/>
      </rPr>
      <t>D</t>
    </r>
    <r>
      <rPr>
        <sz val="16"/>
        <color theme="1"/>
        <rFont val="Calibri"/>
        <family val="2"/>
        <scheme val="minor"/>
      </rPr>
      <t>H</t>
    </r>
    <r>
      <rPr>
        <vertAlign val="subscript"/>
        <sz val="16"/>
        <color theme="1"/>
        <rFont val="Calibri"/>
        <family val="2"/>
        <scheme val="minor"/>
      </rPr>
      <t>V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</si>
  <si>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T</t>
    </r>
  </si>
  <si>
    <r>
      <t xml:space="preserve">Vapor Cp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</si>
  <si>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 xml:space="preserve">Liquid Cp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</si>
  <si>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</si>
  <si>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  <r>
      <rPr>
        <sz val="16"/>
        <color theme="1"/>
        <rFont val="Calibri"/>
        <family val="2"/>
        <scheme val="minor"/>
      </rPr>
      <t xml:space="preserve"> (kJ/mol)</t>
    </r>
  </si>
  <si>
    <r>
      <rPr>
        <sz val="16"/>
        <color theme="1"/>
        <rFont val="Symbol"/>
        <family val="1"/>
        <charset val="2"/>
      </rPr>
      <t>r</t>
    </r>
    <r>
      <rPr>
        <sz val="16"/>
        <color theme="1"/>
        <rFont val="Calibri"/>
        <family val="2"/>
        <scheme val="minor"/>
      </rPr>
      <t xml:space="preserve"> (kg/m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</si>
  <si>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x</t>
  </si>
  <si>
    <t>y</t>
  </si>
  <si>
    <r>
      <t>P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*</t>
    </r>
  </si>
  <si>
    <r>
      <t>P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>*</t>
    </r>
  </si>
  <si>
    <t>(mol B/mol)</t>
  </si>
  <si>
    <t>(mm Hg)</t>
  </si>
  <si>
    <r>
      <t>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</si>
  <si>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t>P (mm Hg) =</t>
  </si>
  <si>
    <t>XY Op Line</t>
  </si>
  <si>
    <t>Slope =</t>
  </si>
  <si>
    <t>Intercept =</t>
  </si>
  <si>
    <t xml:space="preserve"> </t>
  </si>
  <si>
    <r>
      <t xml:space="preserve">Instructions: According to </t>
    </r>
    <r>
      <rPr>
        <i/>
        <sz val="16"/>
        <color theme="1"/>
        <rFont val="Calibri"/>
        <family val="2"/>
        <scheme val="minor"/>
      </rPr>
      <t>Example 4.2: Adiabatic Flash Drum</t>
    </r>
    <r>
      <rPr>
        <sz val="16"/>
        <color theme="1"/>
        <rFont val="Calibri"/>
        <family val="2"/>
        <scheme val="minor"/>
      </rPr>
      <t>, set F = 100, 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0.5, 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0.5, 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133, P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 2280 mm Hg, and P = 760. Solver will already be set up to solve this problem.</t>
    </r>
  </si>
  <si>
    <t>Total MB:</t>
  </si>
  <si>
    <t>B MB:</t>
  </si>
  <si>
    <t>Equil. B:</t>
  </si>
  <si>
    <t>Equil. T:</t>
  </si>
  <si>
    <t>---</t>
  </si>
  <si>
    <t>Prod. Liquid</t>
  </si>
  <si>
    <t>Prod. Vapor</t>
  </si>
  <si>
    <t>Objective Equations</t>
  </si>
  <si>
    <t xml:space="preserve">F = </t>
  </si>
  <si>
    <r>
      <t>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</si>
  <si>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z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</si>
  <si>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r>
      <t>T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= </t>
    </r>
  </si>
  <si>
    <r>
      <t>P</t>
    </r>
    <r>
      <rPr>
        <vertAlign val="subscript"/>
        <sz val="16"/>
        <color theme="1"/>
        <rFont val="Calibri"/>
        <family val="2"/>
        <scheme val="minor"/>
      </rPr>
      <t>F</t>
    </r>
    <r>
      <rPr>
        <sz val="16"/>
        <color theme="1"/>
        <rFont val="Calibri"/>
        <family val="2"/>
        <scheme val="minor"/>
      </rPr>
      <t xml:space="preserve"> =</t>
    </r>
  </si>
  <si>
    <t>Q =</t>
  </si>
  <si>
    <r>
      <t xml:space="preserve">T </t>
    </r>
    <r>
      <rPr>
        <sz val="16"/>
        <color theme="1"/>
        <rFont val="Calibri"/>
        <family val="2"/>
        <scheme val="minor"/>
      </rPr>
      <t>=</t>
    </r>
  </si>
  <si>
    <t>P =</t>
  </si>
  <si>
    <t>V =</t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</si>
  <si>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</si>
  <si>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</si>
  <si>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L =</t>
  </si>
  <si>
    <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</t>
    </r>
  </si>
  <si>
    <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</t>
    </r>
  </si>
  <si>
    <t>F, V, L [=] mol</t>
  </si>
  <si>
    <t>P [=] mm Hg</t>
  </si>
  <si>
    <t>z, y, x [=] mol B/mol</t>
  </si>
  <si>
    <r>
      <t xml:space="preserve">T [=] </t>
    </r>
    <r>
      <rPr>
        <vertAlign val="superscript"/>
        <sz val="16"/>
        <rFont val="Calibri"/>
        <family val="2"/>
        <scheme val="minor"/>
      </rPr>
      <t>o</t>
    </r>
    <r>
      <rPr>
        <sz val="16"/>
        <rFont val="Calibri"/>
        <family val="2"/>
        <scheme val="minor"/>
      </rPr>
      <t>C</t>
    </r>
  </si>
  <si>
    <t>Q will be in the Solver objective equations and set to zero.</t>
  </si>
  <si>
    <t>Adiabatic Flash Drum</t>
  </si>
  <si>
    <t>Specified</t>
  </si>
  <si>
    <t>Calculated</t>
  </si>
  <si>
    <t>Iterated</t>
  </si>
  <si>
    <t>Objective</t>
  </si>
  <si>
    <t>What's This?</t>
  </si>
  <si>
    <t>F - L - V = 0</t>
  </si>
  <si>
    <r>
      <t>Fz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Lx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Vy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</si>
  <si>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= 0</t>
    </r>
  </si>
  <si>
    <r>
      <t>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- K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>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</si>
  <si>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>1 - x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x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</si>
  <si>
    <r>
      <t>1 - y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- y</t>
    </r>
    <r>
      <rPr>
        <vertAlign val="subscript"/>
        <sz val="16"/>
        <color theme="1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 =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</si>
</sst>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6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mediumDashed">
        <color theme="9" tint="-0.499984740745262"/>
      </bottom>
      <diagonal/>
    </border>
    <border>
      <left/>
      <right/>
      <top/>
      <bottom style="mediumDashed">
        <color theme="9" tint="-0.499984740745262"/>
      </bottom>
      <diagonal/>
    </border>
    <border>
      <left/>
      <right style="thick">
        <color theme="9" tint="-0.499984740745262"/>
      </right>
      <top/>
      <bottom style="mediumDashed">
        <color theme="9" tint="-0.499984740745262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6" tint="-0.499984740745262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theme="5" tint="-0.499984740745262"/>
      </top>
      <bottom/>
      <diagonal/>
    </border>
    <border>
      <left style="thick">
        <color auto="1"/>
      </left>
      <right style="thick">
        <color auto="1"/>
      </right>
      <top style="thick">
        <color theme="4" tint="-0.499984740745262"/>
      </top>
      <bottom style="thick">
        <color auto="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</borders>
  <cellStyleXfs count="2">
    <xf numFmtId="0" fontId="0" fillId="0" borderId="0"/>
    <xf numFmtId="0" fontId="8" fillId="5" borderId="41" applyNumberFormat="0" applyAlignment="0" applyProtection="0"/>
  </cellStyleXfs>
  <cellXfs count="161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left"/>
    </xf>
    <xf numFmtId="0" fontId="1" fillId="0" borderId="1" xfId="0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8" xfId="0" applyFont="1" applyFill="1" applyBorder="1"/>
    <xf numFmtId="0" fontId="1" fillId="0" borderId="0" xfId="0" applyFont="1" applyBorder="1"/>
    <xf numFmtId="0" fontId="1" fillId="0" borderId="6" xfId="0" applyFont="1" applyFill="1" applyBorder="1"/>
    <xf numFmtId="0" fontId="1" fillId="0" borderId="1" xfId="0" applyFont="1" applyBorder="1"/>
    <xf numFmtId="0" fontId="1" fillId="0" borderId="7" xfId="0" applyFont="1" applyFill="1" applyBorder="1"/>
    <xf numFmtId="0" fontId="1" fillId="0" borderId="9" xfId="0" applyFont="1" applyFill="1" applyBorder="1"/>
    <xf numFmtId="0" fontId="1" fillId="0" borderId="10" xfId="0" applyFont="1" applyBorder="1"/>
    <xf numFmtId="0" fontId="1" fillId="3" borderId="15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165" fontId="1" fillId="3" borderId="12" xfId="0" applyNumberFormat="1" applyFont="1" applyFill="1" applyBorder="1" applyAlignment="1">
      <alignment horizontal="left"/>
    </xf>
    <xf numFmtId="165" fontId="1" fillId="3" borderId="16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165" fontId="1" fillId="4" borderId="0" xfId="0" applyNumberFormat="1" applyFont="1" applyFill="1" applyBorder="1" applyAlignment="1">
      <alignment horizontal="center"/>
    </xf>
    <xf numFmtId="11" fontId="1" fillId="4" borderId="0" xfId="0" applyNumberFormat="1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0" fillId="4" borderId="25" xfId="0" applyFill="1" applyBorder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0" fillId="4" borderId="28" xfId="0" applyFill="1" applyBorder="1"/>
    <xf numFmtId="0" fontId="1" fillId="4" borderId="29" xfId="0" applyFont="1" applyFill="1" applyBorder="1"/>
    <xf numFmtId="0" fontId="1" fillId="4" borderId="28" xfId="0" applyFont="1" applyFill="1" applyBorder="1"/>
    <xf numFmtId="166" fontId="1" fillId="4" borderId="29" xfId="0" applyNumberFormat="1" applyFont="1" applyFill="1" applyBorder="1" applyAlignment="1">
      <alignment horizontal="center"/>
    </xf>
    <xf numFmtId="0" fontId="1" fillId="4" borderId="30" xfId="0" applyFont="1" applyFill="1" applyBorder="1"/>
    <xf numFmtId="165" fontId="1" fillId="4" borderId="31" xfId="0" applyNumberFormat="1" applyFont="1" applyFill="1" applyBorder="1" applyAlignment="1">
      <alignment horizontal="center"/>
    </xf>
    <xf numFmtId="11" fontId="1" fillId="4" borderId="31" xfId="0" applyNumberFormat="1" applyFont="1" applyFill="1" applyBorder="1" applyAlignment="1">
      <alignment horizontal="center"/>
    </xf>
    <xf numFmtId="2" fontId="1" fillId="4" borderId="31" xfId="0" applyNumberFormat="1" applyFont="1" applyFill="1" applyBorder="1" applyAlignment="1">
      <alignment horizontal="center"/>
    </xf>
    <xf numFmtId="1" fontId="1" fillId="4" borderId="31" xfId="0" applyNumberFormat="1" applyFont="1" applyFill="1" applyBorder="1" applyAlignment="1">
      <alignment horizontal="center"/>
    </xf>
    <xf numFmtId="166" fontId="1" fillId="4" borderId="32" xfId="0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167" fontId="1" fillId="4" borderId="28" xfId="0" applyNumberFormat="1" applyFont="1" applyFill="1" applyBorder="1" applyAlignment="1">
      <alignment horizontal="center"/>
    </xf>
    <xf numFmtId="167" fontId="1" fillId="4" borderId="30" xfId="0" applyNumberFormat="1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11" fontId="1" fillId="4" borderId="28" xfId="0" applyNumberFormat="1" applyFont="1" applyFill="1" applyBorder="1" applyAlignment="1">
      <alignment horizontal="center"/>
    </xf>
    <xf numFmtId="11" fontId="1" fillId="4" borderId="29" xfId="0" applyNumberFormat="1" applyFont="1" applyFill="1" applyBorder="1" applyAlignment="1">
      <alignment horizontal="center"/>
    </xf>
    <xf numFmtId="11" fontId="1" fillId="4" borderId="30" xfId="0" applyNumberFormat="1" applyFont="1" applyFill="1" applyBorder="1" applyAlignment="1">
      <alignment horizontal="center"/>
    </xf>
    <xf numFmtId="11" fontId="1" fillId="4" borderId="32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33" xfId="0" applyFont="1" applyFill="1" applyBorder="1"/>
    <xf numFmtId="1" fontId="1" fillId="3" borderId="12" xfId="0" applyNumberFormat="1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2" fontId="1" fillId="3" borderId="3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36" xfId="0" applyNumberFormat="1" applyFont="1" applyFill="1" applyBorder="1" applyAlignment="1">
      <alignment horizontal="center"/>
    </xf>
    <xf numFmtId="2" fontId="1" fillId="3" borderId="37" xfId="0" applyNumberFormat="1" applyFont="1" applyFill="1" applyBorder="1" applyAlignment="1">
      <alignment horizontal="center"/>
    </xf>
    <xf numFmtId="2" fontId="1" fillId="3" borderId="38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25" xfId="0" applyFont="1" applyFill="1" applyBorder="1"/>
    <xf numFmtId="0" fontId="5" fillId="4" borderId="26" xfId="0" applyFont="1" applyFill="1" applyBorder="1"/>
    <xf numFmtId="0" fontId="5" fillId="4" borderId="27" xfId="0" applyFont="1" applyFill="1" applyBorder="1"/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left"/>
    </xf>
    <xf numFmtId="0" fontId="1" fillId="4" borderId="28" xfId="0" applyFont="1" applyFill="1" applyBorder="1" applyAlignment="1">
      <alignment horizontal="right"/>
    </xf>
    <xf numFmtId="165" fontId="1" fillId="4" borderId="29" xfId="0" applyNumberFormat="1" applyFont="1" applyFill="1" applyBorder="1" applyAlignment="1">
      <alignment horizontal="left"/>
    </xf>
    <xf numFmtId="165" fontId="1" fillId="4" borderId="29" xfId="0" applyNumberFormat="1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165" fontId="1" fillId="4" borderId="32" xfId="0" applyNumberFormat="1" applyFont="1" applyFill="1" applyBorder="1" applyAlignment="1">
      <alignment horizontal="center"/>
    </xf>
    <xf numFmtId="0" fontId="1" fillId="4" borderId="25" xfId="0" applyFont="1" applyFill="1" applyBorder="1"/>
    <xf numFmtId="0" fontId="1" fillId="4" borderId="27" xfId="0" applyFont="1" applyFill="1" applyBorder="1"/>
    <xf numFmtId="164" fontId="1" fillId="4" borderId="29" xfId="0" applyNumberFormat="1" applyFont="1" applyFill="1" applyBorder="1" applyAlignment="1">
      <alignment horizontal="center"/>
    </xf>
    <xf numFmtId="164" fontId="1" fillId="4" borderId="32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3" borderId="0" xfId="0" quotePrefix="1" applyNumberFormat="1" applyFont="1" applyFill="1" applyBorder="1" applyAlignment="1">
      <alignment horizontal="center"/>
    </xf>
    <xf numFmtId="2" fontId="1" fillId="3" borderId="37" xfId="0" quotePrefix="1" applyNumberFormat="1" applyFont="1" applyFill="1" applyBorder="1" applyAlignment="1">
      <alignment horizontal="center"/>
    </xf>
    <xf numFmtId="0" fontId="7" fillId="4" borderId="25" xfId="1" applyFont="1" applyFill="1" applyBorder="1"/>
    <xf numFmtId="0" fontId="7" fillId="4" borderId="26" xfId="1" applyFont="1" applyFill="1" applyBorder="1"/>
    <xf numFmtId="0" fontId="7" fillId="4" borderId="30" xfId="1" applyFont="1" applyFill="1" applyBorder="1"/>
    <xf numFmtId="0" fontId="7" fillId="4" borderId="31" xfId="1" applyFont="1" applyFill="1" applyBorder="1"/>
    <xf numFmtId="0" fontId="7" fillId="4" borderId="27" xfId="1" applyFont="1" applyFill="1" applyBorder="1"/>
    <xf numFmtId="0" fontId="7" fillId="4" borderId="32" xfId="1" applyFont="1" applyFill="1" applyBorder="1"/>
    <xf numFmtId="0" fontId="10" fillId="0" borderId="0" xfId="0" applyFont="1"/>
    <xf numFmtId="0" fontId="1" fillId="4" borderId="4" xfId="0" applyFont="1" applyFill="1" applyBorder="1" applyAlignment="1">
      <alignment horizontal="right"/>
    </xf>
    <xf numFmtId="1" fontId="1" fillId="4" borderId="5" xfId="0" applyNumberFormat="1" applyFont="1" applyFill="1" applyBorder="1" applyAlignment="1">
      <alignment horizontal="left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1" fillId="0" borderId="0" xfId="0" applyFont="1" applyFill="1" applyBorder="1"/>
    <xf numFmtId="0" fontId="7" fillId="6" borderId="42" xfId="0" applyFont="1" applyFill="1" applyBorder="1"/>
    <xf numFmtId="0" fontId="1" fillId="3" borderId="43" xfId="0" applyFont="1" applyFill="1" applyBorder="1"/>
    <xf numFmtId="0" fontId="1" fillId="7" borderId="44" xfId="0" applyFont="1" applyFill="1" applyBorder="1"/>
    <xf numFmtId="0" fontId="1" fillId="2" borderId="45" xfId="0" applyFont="1" applyFill="1" applyBorder="1"/>
    <xf numFmtId="0" fontId="1" fillId="2" borderId="46" xfId="0" applyFont="1" applyFill="1" applyBorder="1" applyAlignment="1">
      <alignment horizontal="right"/>
    </xf>
    <xf numFmtId="2" fontId="1" fillId="2" borderId="47" xfId="0" applyNumberFormat="1" applyFont="1" applyFill="1" applyBorder="1" applyAlignment="1">
      <alignment horizontal="left"/>
    </xf>
    <xf numFmtId="167" fontId="1" fillId="2" borderId="22" xfId="0" applyNumberFormat="1" applyFont="1" applyFill="1" applyBorder="1" applyAlignment="1">
      <alignment horizontal="left"/>
    </xf>
    <xf numFmtId="167" fontId="1" fillId="2" borderId="24" xfId="0" applyNumberFormat="1" applyFont="1" applyFill="1" applyBorder="1" applyAlignment="1">
      <alignment horizontal="left"/>
    </xf>
    <xf numFmtId="0" fontId="1" fillId="6" borderId="48" xfId="0" applyFont="1" applyFill="1" applyBorder="1" applyAlignment="1">
      <alignment horizontal="right"/>
    </xf>
    <xf numFmtId="164" fontId="1" fillId="6" borderId="49" xfId="0" applyNumberFormat="1" applyFont="1" applyFill="1" applyBorder="1" applyAlignment="1">
      <alignment horizontal="left"/>
    </xf>
    <xf numFmtId="0" fontId="1" fillId="6" borderId="50" xfId="0" applyFont="1" applyFill="1" applyBorder="1" applyAlignment="1">
      <alignment horizontal="right"/>
    </xf>
    <xf numFmtId="165" fontId="1" fillId="6" borderId="51" xfId="0" applyNumberFormat="1" applyFont="1" applyFill="1" applyBorder="1" applyAlignment="1">
      <alignment horizontal="left"/>
    </xf>
    <xf numFmtId="164" fontId="1" fillId="6" borderId="51" xfId="0" applyNumberFormat="1" applyFont="1" applyFill="1" applyBorder="1" applyAlignment="1">
      <alignment horizontal="left"/>
    </xf>
    <xf numFmtId="0" fontId="1" fillId="6" borderId="52" xfId="0" applyFont="1" applyFill="1" applyBorder="1" applyAlignment="1">
      <alignment horizontal="right"/>
    </xf>
    <xf numFmtId="1" fontId="1" fillId="6" borderId="53" xfId="0" applyNumberFormat="1" applyFont="1" applyFill="1" applyBorder="1" applyAlignment="1">
      <alignment horizontal="left"/>
    </xf>
    <xf numFmtId="0" fontId="1" fillId="6" borderId="53" xfId="0" applyFont="1" applyFill="1" applyBorder="1" applyAlignment="1">
      <alignment horizontal="left"/>
    </xf>
    <xf numFmtId="0" fontId="1" fillId="7" borderId="54" xfId="0" applyFont="1" applyFill="1" applyBorder="1" applyAlignment="1">
      <alignment horizontal="right"/>
    </xf>
    <xf numFmtId="164" fontId="1" fillId="7" borderId="55" xfId="0" applyNumberFormat="1" applyFont="1" applyFill="1" applyBorder="1" applyAlignment="1">
      <alignment horizontal="left"/>
    </xf>
    <xf numFmtId="0" fontId="1" fillId="7" borderId="56" xfId="0" applyFont="1" applyFill="1" applyBorder="1" applyAlignment="1">
      <alignment horizontal="right"/>
    </xf>
    <xf numFmtId="164" fontId="1" fillId="7" borderId="57" xfId="0" applyNumberFormat="1" applyFont="1" applyFill="1" applyBorder="1" applyAlignment="1">
      <alignment horizontal="left"/>
    </xf>
    <xf numFmtId="0" fontId="1" fillId="7" borderId="58" xfId="0" applyFont="1" applyFill="1" applyBorder="1" applyAlignment="1">
      <alignment horizontal="right"/>
    </xf>
    <xf numFmtId="165" fontId="1" fillId="7" borderId="59" xfId="0" applyNumberFormat="1" applyFont="1" applyFill="1" applyBorder="1" applyAlignment="1">
      <alignment horizontal="left"/>
    </xf>
    <xf numFmtId="0" fontId="1" fillId="7" borderId="60" xfId="0" applyFont="1" applyFill="1" applyBorder="1" applyAlignment="1">
      <alignment horizontal="right"/>
    </xf>
    <xf numFmtId="165" fontId="1" fillId="7" borderId="61" xfId="0" applyNumberFormat="1" applyFont="1" applyFill="1" applyBorder="1" applyAlignment="1">
      <alignment horizontal="left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88649071615219"/>
          <c:y val="4.649580555324348E-2"/>
          <c:w val="0.85083014623172104"/>
          <c:h val="0.8052024092047958"/>
        </c:manualLayout>
      </c:layout>
      <c:scatterChart>
        <c:scatterStyle val="smoothMarker"/>
        <c:varyColors val="0"/>
        <c:ser>
          <c:idx val="1"/>
          <c:order val="0"/>
          <c:tx>
            <c:v>Equilibrium Curve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4.5829806485364548E-2</c:v>
                </c:pt>
                <c:pt idx="3">
                  <c:v>6.7940198739404933E-2</c:v>
                </c:pt>
                <c:pt idx="4">
                  <c:v>8.95355366598269E-2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0.15138122701853954</c:v>
                </c:pt>
                <c:pt idx="8">
                  <c:v>0.17106376486842906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0.28027083154980231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0.40528629826463308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0.56909772573062067</c:v>
                </c:pt>
                <c:pt idx="36">
                  <c:v>0.58004163815996568</c:v>
                </c:pt>
                <c:pt idx="37">
                  <c:v>0.59077795059559124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0.63174743627536933</c:v>
                </c:pt>
                <c:pt idx="42">
                  <c:v>0.64151963613051899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0.79750667356431837</c:v>
                </c:pt>
                <c:pt idx="62">
                  <c:v>0.80438711473845637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0.83080274767291162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0.86150441125292621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0.98418434194932969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0.9961281083347362</c:v>
                </c:pt>
                <c:pt idx="100">
                  <c:v>0.99999973723324231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62F-421C-9FB6-65644CF45D9A}"/>
            </c:ext>
          </c:extLst>
        </c:ser>
        <c:ser>
          <c:idx val="2"/>
          <c:order val="1"/>
          <c:tx>
            <c:v>45 Degree Line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VLE!$H$8:$H$9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VLE!$I$8:$I$9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62F-421C-9FB6-65644CF45D9A}"/>
            </c:ext>
          </c:extLst>
        </c:ser>
        <c:ser>
          <c:idx val="0"/>
          <c:order val="2"/>
          <c:tx>
            <c:v>Operating Line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VLE!$H$20:$H$21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VLE!$I$20:$I$21</c:f>
              <c:numCache>
                <c:formatCode>0.000</c:formatCode>
                <c:ptCount val="2"/>
                <c:pt idx="0">
                  <c:v>2.3507260735961077</c:v>
                </c:pt>
                <c:pt idx="1">
                  <c:v>-1.3507260735961064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62F-421C-9FB6-65644CF45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802224"/>
        <c:axId val="370799984"/>
      </c:scatterChart>
      <c:valAx>
        <c:axId val="37080222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70799984"/>
        <c:crosses val="autoZero"/>
        <c:crossBetween val="midCat"/>
        <c:majorUnit val="0.1"/>
        <c:minorUnit val="5.000000000000001E-2"/>
      </c:valAx>
      <c:valAx>
        <c:axId val="370799984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70802224"/>
        <c:crosses val="autoZero"/>
        <c:crossBetween val="midCat"/>
        <c:majorUnit val="0.1"/>
        <c:minorUnit val="5.000000000000001E-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035180556601281"/>
          <c:y val="0.44613170488015536"/>
          <c:w val="0.24591454102025012"/>
          <c:h val="0.2187805515677069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2341078191238"/>
          <c:y val="4.8377622306452948E-2"/>
          <c:w val="0.83897418688217562"/>
          <c:h val="0.80861050913501809"/>
        </c:manualLayout>
      </c:layout>
      <c:scatterChart>
        <c:scatterStyle val="smoothMarker"/>
        <c:varyColors val="0"/>
        <c:ser>
          <c:idx val="0"/>
          <c:order val="0"/>
          <c:tx>
            <c:v>Bubble Point Curve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VLE!$A$4:$A$104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110.62216088942702</c:v>
                </c:pt>
                <c:pt idx="1">
                  <c:v>110.15096938668002</c:v>
                </c:pt>
                <c:pt idx="2">
                  <c:v>109.68504059995144</c:v>
                </c:pt>
                <c:pt idx="3">
                  <c:v>109.2242864773675</c:v>
                </c:pt>
                <c:pt idx="4">
                  <c:v>108.76862065606153</c:v>
                </c:pt>
                <c:pt idx="5">
                  <c:v>108.31795843488221</c:v>
                </c:pt>
                <c:pt idx="6">
                  <c:v>107.87221674690447</c:v>
                </c:pt>
                <c:pt idx="7">
                  <c:v>107.43131413180477</c:v>
                </c:pt>
                <c:pt idx="8">
                  <c:v>106.99517070816006</c:v>
                </c:pt>
                <c:pt idx="9">
                  <c:v>106.56370814572331</c:v>
                </c:pt>
                <c:pt idx="10">
                  <c:v>106.13684963772369</c:v>
                </c:pt>
                <c:pt idx="11">
                  <c:v>105.71451987323738</c:v>
                </c:pt>
                <c:pt idx="12">
                  <c:v>105.29664500966716</c:v>
                </c:pt>
                <c:pt idx="13">
                  <c:v>104.88315264536996</c:v>
                </c:pt>
                <c:pt idx="14">
                  <c:v>104.47397179246343</c:v>
                </c:pt>
                <c:pt idx="15">
                  <c:v>104.06903284984278</c:v>
                </c:pt>
                <c:pt idx="16">
                  <c:v>103.66826757643449</c:v>
                </c:pt>
                <c:pt idx="17">
                  <c:v>103.27160906471066</c:v>
                </c:pt>
                <c:pt idx="18">
                  <c:v>102.87899171448595</c:v>
                </c:pt>
                <c:pt idx="19">
                  <c:v>102.49035120701589</c:v>
                </c:pt>
                <c:pt idx="20">
                  <c:v>102.10562447941369</c:v>
                </c:pt>
                <c:pt idx="21">
                  <c:v>101.72474969939995</c:v>
                </c:pt>
                <c:pt idx="22">
                  <c:v>101.34766624039827</c:v>
                </c:pt>
                <c:pt idx="23">
                  <c:v>100.97431465698806</c:v>
                </c:pt>
                <c:pt idx="24">
                  <c:v>100.60463666072333</c:v>
                </c:pt>
                <c:pt idx="25">
                  <c:v>100.23857509632624</c:v>
                </c:pt>
                <c:pt idx="26">
                  <c:v>99.876073918260957</c:v>
                </c:pt>
                <c:pt idx="27">
                  <c:v>99.517078167694052</c:v>
                </c:pt>
                <c:pt idx="28">
                  <c:v>99.161533949844554</c:v>
                </c:pt>
                <c:pt idx="29">
                  <c:v>98.809388411727525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97.772830516542172</c:v>
                </c:pt>
                <c:pt idx="33">
                  <c:v>97.433771246593338</c:v>
                </c:pt>
                <c:pt idx="34">
                  <c:v>97.097861267108115</c:v>
                </c:pt>
                <c:pt idx="35">
                  <c:v>96.765053530649652</c:v>
                </c:pt>
                <c:pt idx="36">
                  <c:v>96.43530188685358</c:v>
                </c:pt>
                <c:pt idx="37">
                  <c:v>96.108561063322995</c:v>
                </c:pt>
                <c:pt idx="38">
                  <c:v>95.784786646908188</c:v>
                </c:pt>
                <c:pt idx="39">
                  <c:v>95.463935065367977</c:v>
                </c:pt>
                <c:pt idx="40">
                  <c:v>95.145963569408011</c:v>
                </c:pt>
                <c:pt idx="41">
                  <c:v>94.830830215093044</c:v>
                </c:pt>
                <c:pt idx="42">
                  <c:v>94.518493846626711</c:v>
                </c:pt>
                <c:pt idx="43">
                  <c:v>94.208914079495656</c:v>
                </c:pt>
                <c:pt idx="44">
                  <c:v>93.902051283972469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92.997379414974986</c:v>
                </c:pt>
                <c:pt idx="48">
                  <c:v>92.701002746565678</c:v>
                </c:pt>
                <c:pt idx="49">
                  <c:v>92.407155669951834</c:v>
                </c:pt>
                <c:pt idx="50">
                  <c:v>92.115802757093206</c:v>
                </c:pt>
                <c:pt idx="51">
                  <c:v>91.826909228844784</c:v>
                </c:pt>
                <c:pt idx="52">
                  <c:v>91.540440941132019</c:v>
                </c:pt>
                <c:pt idx="53">
                  <c:v>91.256364371433762</c:v>
                </c:pt>
                <c:pt idx="54">
                  <c:v>90.974646605567656</c:v>
                </c:pt>
                <c:pt idx="55">
                  <c:v>90.695255324771807</c:v>
                </c:pt>
                <c:pt idx="56">
                  <c:v>90.418158793077268</c:v>
                </c:pt>
                <c:pt idx="57">
                  <c:v>90.143325844964934</c:v>
                </c:pt>
                <c:pt idx="58">
                  <c:v>89.870725873301311</c:v>
                </c:pt>
                <c:pt idx="59">
                  <c:v>89.600328817547819</c:v>
                </c:pt>
                <c:pt idx="60">
                  <c:v>89.332105152236977</c:v>
                </c:pt>
                <c:pt idx="61">
                  <c:v>89.06602587571102</c:v>
                </c:pt>
                <c:pt idx="62">
                  <c:v>88.802062499116218</c:v>
                </c:pt>
                <c:pt idx="63">
                  <c:v>88.540187035648117</c:v>
                </c:pt>
                <c:pt idx="64">
                  <c:v>88.280371990041857</c:v>
                </c:pt>
                <c:pt idx="65">
                  <c:v>88.022590348302501</c:v>
                </c:pt>
                <c:pt idx="66">
                  <c:v>87.766815567669553</c:v>
                </c:pt>
                <c:pt idx="67">
                  <c:v>87.513021566811219</c:v>
                </c:pt>
                <c:pt idx="68">
                  <c:v>87.261182716242303</c:v>
                </c:pt>
                <c:pt idx="69">
                  <c:v>87.011273828961677</c:v>
                </c:pt>
                <c:pt idx="70">
                  <c:v>86.763270151303217</c:v>
                </c:pt>
                <c:pt idx="71">
                  <c:v>86.517147353996492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85.789827135372107</c:v>
                </c:pt>
                <c:pt idx="75">
                  <c:v>85.550992753111004</c:v>
                </c:pt>
                <c:pt idx="76">
                  <c:v>85.313923671944764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84.382866632909412</c:v>
                </c:pt>
                <c:pt idx="81">
                  <c:v>84.154301899806967</c:v>
                </c:pt>
                <c:pt idx="82">
                  <c:v>83.927376073881675</c:v>
                </c:pt>
                <c:pt idx="83">
                  <c:v>83.702069291171981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83.035669401268279</c:v>
                </c:pt>
                <c:pt idx="87">
                  <c:v>82.816646558552321</c:v>
                </c:pt>
                <c:pt idx="88">
                  <c:v>82.599148189160928</c:v>
                </c:pt>
                <c:pt idx="89">
                  <c:v>82.383156285774803</c:v>
                </c:pt>
                <c:pt idx="90">
                  <c:v>82.16865312949696</c:v>
                </c:pt>
                <c:pt idx="91">
                  <c:v>81.95562128420417</c:v>
                </c:pt>
                <c:pt idx="92">
                  <c:v>81.744043591024507</c:v>
                </c:pt>
                <c:pt idx="93">
                  <c:v>81.533903162938543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80.911940566805825</c:v>
                </c:pt>
                <c:pt idx="97">
                  <c:v>80.707385583649483</c:v>
                </c:pt>
                <c:pt idx="98">
                  <c:v>80.504187327583125</c:v>
                </c:pt>
                <c:pt idx="99">
                  <c:v>80.302330435848958</c:v>
                </c:pt>
                <c:pt idx="100">
                  <c:v>80.10179124987333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98-4B09-86FA-6E8A9E7C4118}"/>
            </c:ext>
          </c:extLst>
        </c:ser>
        <c:ser>
          <c:idx val="1"/>
          <c:order val="1"/>
          <c:tx>
            <c:v>Dew Point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VLE!$B$4:$B$104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4.5829806485364548E-2</c:v>
                </c:pt>
                <c:pt idx="3">
                  <c:v>6.7940198739404933E-2</c:v>
                </c:pt>
                <c:pt idx="4">
                  <c:v>8.95355366598269E-2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0.15138122701853954</c:v>
                </c:pt>
                <c:pt idx="8">
                  <c:v>0.17106376486842906</c:v>
                </c:pt>
                <c:pt idx="9">
                  <c:v>0.19030244159139276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0.28027083154980231</c:v>
                </c:pt>
                <c:pt idx="15">
                  <c:v>0.29710033323669122</c:v>
                </c:pt>
                <c:pt idx="16">
                  <c:v>0.31356692642003381</c:v>
                </c:pt>
                <c:pt idx="17">
                  <c:v>0.32968067440975563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0.40528629826463308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0.56909772573062067</c:v>
                </c:pt>
                <c:pt idx="36">
                  <c:v>0.58004163815996568</c:v>
                </c:pt>
                <c:pt idx="37">
                  <c:v>0.59077795059559124</c:v>
                </c:pt>
                <c:pt idx="38">
                  <c:v>0.60131178847495026</c:v>
                </c:pt>
                <c:pt idx="39">
                  <c:v>0.61164812359406939</c:v>
                </c:pt>
                <c:pt idx="40">
                  <c:v>0.62179177943300612</c:v>
                </c:pt>
                <c:pt idx="41">
                  <c:v>0.63174743627536933</c:v>
                </c:pt>
                <c:pt idx="42">
                  <c:v>0.64151963613051899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0.66977893788757892</c:v>
                </c:pt>
                <c:pt idx="46">
                  <c:v>0.67886012630968184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0.7051428361012344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0.73006083288467694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0.77616191674036505</c:v>
                </c:pt>
                <c:pt idx="59">
                  <c:v>0.78339667858879225</c:v>
                </c:pt>
                <c:pt idx="60">
                  <c:v>0.79051071771496673</c:v>
                </c:pt>
                <c:pt idx="61">
                  <c:v>0.79750667356431837</c:v>
                </c:pt>
                <c:pt idx="62">
                  <c:v>0.80438711473845637</c:v>
                </c:pt>
                <c:pt idx="63">
                  <c:v>0.81115454122168185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0.83080274767291162</c:v>
                </c:pt>
                <c:pt idx="67">
                  <c:v>0.83714181646738595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0.86150441125292621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0.88437364720376266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0.90586795100632689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0.98418434194932969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0.9961281083347362</c:v>
                </c:pt>
                <c:pt idx="100">
                  <c:v>0.99999973723324231</c:v>
                </c:pt>
              </c:numCache>
            </c:numRef>
          </c:xVal>
          <c:yVal>
            <c:numRef>
              <c:f>VLE!$C$4:$C$104</c:f>
              <c:numCache>
                <c:formatCode>0.0</c:formatCode>
                <c:ptCount val="101"/>
                <c:pt idx="0">
                  <c:v>110.62216088942702</c:v>
                </c:pt>
                <c:pt idx="1">
                  <c:v>110.15096938668002</c:v>
                </c:pt>
                <c:pt idx="2">
                  <c:v>109.68504059995144</c:v>
                </c:pt>
                <c:pt idx="3">
                  <c:v>109.2242864773675</c:v>
                </c:pt>
                <c:pt idx="4">
                  <c:v>108.76862065606153</c:v>
                </c:pt>
                <c:pt idx="5">
                  <c:v>108.31795843488221</c:v>
                </c:pt>
                <c:pt idx="6">
                  <c:v>107.87221674690447</c:v>
                </c:pt>
                <c:pt idx="7">
                  <c:v>107.43131413180477</c:v>
                </c:pt>
                <c:pt idx="8">
                  <c:v>106.99517070816006</c:v>
                </c:pt>
                <c:pt idx="9">
                  <c:v>106.56370814572331</c:v>
                </c:pt>
                <c:pt idx="10">
                  <c:v>106.13684963772369</c:v>
                </c:pt>
                <c:pt idx="11">
                  <c:v>105.71451987323738</c:v>
                </c:pt>
                <c:pt idx="12">
                  <c:v>105.29664500966716</c:v>
                </c:pt>
                <c:pt idx="13">
                  <c:v>104.88315264536996</c:v>
                </c:pt>
                <c:pt idx="14">
                  <c:v>104.47397179246343</c:v>
                </c:pt>
                <c:pt idx="15">
                  <c:v>104.06903284984278</c:v>
                </c:pt>
                <c:pt idx="16">
                  <c:v>103.66826757643449</c:v>
                </c:pt>
                <c:pt idx="17">
                  <c:v>103.27160906471066</c:v>
                </c:pt>
                <c:pt idx="18">
                  <c:v>102.87899171448595</c:v>
                </c:pt>
                <c:pt idx="19">
                  <c:v>102.49035120701589</c:v>
                </c:pt>
                <c:pt idx="20">
                  <c:v>102.10562447941369</c:v>
                </c:pt>
                <c:pt idx="21">
                  <c:v>101.72474969939995</c:v>
                </c:pt>
                <c:pt idx="22">
                  <c:v>101.34766624039827</c:v>
                </c:pt>
                <c:pt idx="23">
                  <c:v>100.97431465698806</c:v>
                </c:pt>
                <c:pt idx="24">
                  <c:v>100.60463666072333</c:v>
                </c:pt>
                <c:pt idx="25">
                  <c:v>100.23857509632624</c:v>
                </c:pt>
                <c:pt idx="26">
                  <c:v>99.876073918260957</c:v>
                </c:pt>
                <c:pt idx="27">
                  <c:v>99.517078167694052</c:v>
                </c:pt>
                <c:pt idx="28">
                  <c:v>99.161533949844554</c:v>
                </c:pt>
                <c:pt idx="29">
                  <c:v>98.809388411727525</c:v>
                </c:pt>
                <c:pt idx="30">
                  <c:v>98.460589720292276</c:v>
                </c:pt>
                <c:pt idx="31">
                  <c:v>98.115087040957491</c:v>
                </c:pt>
                <c:pt idx="32">
                  <c:v>97.772830516542172</c:v>
                </c:pt>
                <c:pt idx="33">
                  <c:v>97.433771246593338</c:v>
                </c:pt>
                <c:pt idx="34">
                  <c:v>97.097861267108115</c:v>
                </c:pt>
                <c:pt idx="35">
                  <c:v>96.765053530649652</c:v>
                </c:pt>
                <c:pt idx="36">
                  <c:v>96.43530188685358</c:v>
                </c:pt>
                <c:pt idx="37">
                  <c:v>96.108561063322995</c:v>
                </c:pt>
                <c:pt idx="38">
                  <c:v>95.784786646908188</c:v>
                </c:pt>
                <c:pt idx="39">
                  <c:v>95.463935065367977</c:v>
                </c:pt>
                <c:pt idx="40">
                  <c:v>95.145963569408011</c:v>
                </c:pt>
                <c:pt idx="41">
                  <c:v>94.830830215093044</c:v>
                </c:pt>
                <c:pt idx="42">
                  <c:v>94.518493846626711</c:v>
                </c:pt>
                <c:pt idx="43">
                  <c:v>94.208914079495656</c:v>
                </c:pt>
                <c:pt idx="44">
                  <c:v>93.902051283972469</c:v>
                </c:pt>
                <c:pt idx="45">
                  <c:v>93.597866568971753</c:v>
                </c:pt>
                <c:pt idx="46">
                  <c:v>93.296321766254408</c:v>
                </c:pt>
                <c:pt idx="47">
                  <c:v>92.997379414974986</c:v>
                </c:pt>
                <c:pt idx="48">
                  <c:v>92.701002746565678</c:v>
                </c:pt>
                <c:pt idx="49">
                  <c:v>92.407155669951834</c:v>
                </c:pt>
                <c:pt idx="50">
                  <c:v>92.115802757093206</c:v>
                </c:pt>
                <c:pt idx="51">
                  <c:v>91.826909228844784</c:v>
                </c:pt>
                <c:pt idx="52">
                  <c:v>91.540440941132019</c:v>
                </c:pt>
                <c:pt idx="53">
                  <c:v>91.256364371433762</c:v>
                </c:pt>
                <c:pt idx="54">
                  <c:v>90.974646605567656</c:v>
                </c:pt>
                <c:pt idx="55">
                  <c:v>90.695255324771807</c:v>
                </c:pt>
                <c:pt idx="56">
                  <c:v>90.418158793077268</c:v>
                </c:pt>
                <c:pt idx="57">
                  <c:v>90.143325844964934</c:v>
                </c:pt>
                <c:pt idx="58">
                  <c:v>89.870725873301311</c:v>
                </c:pt>
                <c:pt idx="59">
                  <c:v>89.600328817547819</c:v>
                </c:pt>
                <c:pt idx="60">
                  <c:v>89.332105152236977</c:v>
                </c:pt>
                <c:pt idx="61">
                  <c:v>89.06602587571102</c:v>
                </c:pt>
                <c:pt idx="62">
                  <c:v>88.802062499116218</c:v>
                </c:pt>
                <c:pt idx="63">
                  <c:v>88.540187035648117</c:v>
                </c:pt>
                <c:pt idx="64">
                  <c:v>88.280371990041857</c:v>
                </c:pt>
                <c:pt idx="65">
                  <c:v>88.022590348302501</c:v>
                </c:pt>
                <c:pt idx="66">
                  <c:v>87.766815567669553</c:v>
                </c:pt>
                <c:pt idx="67">
                  <c:v>87.513021566811219</c:v>
                </c:pt>
                <c:pt idx="68">
                  <c:v>87.261182716242303</c:v>
                </c:pt>
                <c:pt idx="69">
                  <c:v>87.011273828961677</c:v>
                </c:pt>
                <c:pt idx="70">
                  <c:v>86.763270151303217</c:v>
                </c:pt>
                <c:pt idx="71">
                  <c:v>86.517147353996492</c:v>
                </c:pt>
                <c:pt idx="72">
                  <c:v>86.272881523431607</c:v>
                </c:pt>
                <c:pt idx="73">
                  <c:v>86.030449153123641</c:v>
                </c:pt>
                <c:pt idx="74">
                  <c:v>85.789827135372107</c:v>
                </c:pt>
                <c:pt idx="75">
                  <c:v>85.550992753111004</c:v>
                </c:pt>
                <c:pt idx="76">
                  <c:v>85.313923671944764</c:v>
                </c:pt>
                <c:pt idx="77">
                  <c:v>85.078597932366108</c:v>
                </c:pt>
                <c:pt idx="78">
                  <c:v>84.844993942150921</c:v>
                </c:pt>
                <c:pt idx="79">
                  <c:v>84.613090468926615</c:v>
                </c:pt>
                <c:pt idx="80">
                  <c:v>84.382866632909412</c:v>
                </c:pt>
                <c:pt idx="81">
                  <c:v>84.154301899806967</c:v>
                </c:pt>
                <c:pt idx="82">
                  <c:v>83.927376073881675</c:v>
                </c:pt>
                <c:pt idx="83">
                  <c:v>83.702069291171981</c:v>
                </c:pt>
                <c:pt idx="84">
                  <c:v>83.478362012866583</c:v>
                </c:pt>
                <c:pt idx="85">
                  <c:v>83.256235018829088</c:v>
                </c:pt>
                <c:pt idx="86">
                  <c:v>83.035669401268279</c:v>
                </c:pt>
                <c:pt idx="87">
                  <c:v>82.816646558552321</c:v>
                </c:pt>
                <c:pt idx="88">
                  <c:v>82.599148189160928</c:v>
                </c:pt>
                <c:pt idx="89">
                  <c:v>82.383156285774803</c:v>
                </c:pt>
                <c:pt idx="90">
                  <c:v>82.16865312949696</c:v>
                </c:pt>
                <c:pt idx="91">
                  <c:v>81.95562128420417</c:v>
                </c:pt>
                <c:pt idx="92">
                  <c:v>81.744043591024507</c:v>
                </c:pt>
                <c:pt idx="93">
                  <c:v>81.533903162938543</c:v>
                </c:pt>
                <c:pt idx="94">
                  <c:v>81.325183379500714</c:v>
                </c:pt>
                <c:pt idx="95">
                  <c:v>81.11786788167845</c:v>
                </c:pt>
                <c:pt idx="96">
                  <c:v>80.911940566805825</c:v>
                </c:pt>
                <c:pt idx="97">
                  <c:v>80.707385583649483</c:v>
                </c:pt>
                <c:pt idx="98">
                  <c:v>80.504187327583125</c:v>
                </c:pt>
                <c:pt idx="99">
                  <c:v>80.302330435848958</c:v>
                </c:pt>
                <c:pt idx="100">
                  <c:v>80.10179124987333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98-4B09-86FA-6E8A9E7C4118}"/>
            </c:ext>
          </c:extLst>
        </c:ser>
        <c:ser>
          <c:idx val="2"/>
          <c:order val="2"/>
          <c:tx>
            <c:v>Operating Line</c:v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VLE!$H$13:$H$14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VLE!$I$13:$I$14</c:f>
              <c:numCache>
                <c:formatCode>0.0</c:formatCode>
                <c:ptCount val="2"/>
                <c:pt idx="0">
                  <c:v>93.497648661449475</c:v>
                </c:pt>
                <c:pt idx="1">
                  <c:v>93.497648661449475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98-4B09-86FA-6E8A9E7C4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315360"/>
        <c:axId val="369315920"/>
      </c:scatterChart>
      <c:valAx>
        <c:axId val="369315360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69315920"/>
        <c:crosses val="autoZero"/>
        <c:crossBetween val="midCat"/>
        <c:majorUnit val="0.1"/>
        <c:minorUnit val="5.000000000000001E-2"/>
      </c:valAx>
      <c:valAx>
        <c:axId val="369315920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69315360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1021513399629845"/>
          <c:y val="0.12201035914808951"/>
          <c:w val="0.26934423626089643"/>
          <c:h val="0.2026241987816583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1"/>
  <sheetViews>
    <sheetView zoomScale="9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155059</xdr:colOff>
      <xdr:row>2</xdr:row>
      <xdr:rowOff>83066</xdr:rowOff>
    </xdr:from>
    <xdr:to>
      <xdr:col>4</xdr:col>
      <xdr:colOff>315654</xdr:colOff>
      <xdr:row>3</xdr:row>
      <xdr:rowOff>182747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192108" y="1788706"/>
          <a:ext cx="160595" cy="348881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38674" cy="6272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7474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155059</xdr:colOff>
      <xdr:row>2</xdr:row>
      <xdr:rowOff>83066</xdr:rowOff>
    </xdr:from>
    <xdr:to>
      <xdr:col>4</xdr:col>
      <xdr:colOff>315654</xdr:colOff>
      <xdr:row>3</xdr:row>
      <xdr:rowOff>182747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40229B3A-F919-49F0-BC36-50DC5A2BDA87}"/>
            </a:ext>
          </a:extLst>
        </xdr:cNvPr>
        <xdr:cNvCxnSpPr/>
      </xdr:nvCxnSpPr>
      <xdr:spPr>
        <a:xfrm>
          <a:off x="5346184" y="687904"/>
          <a:ext cx="160595" cy="41400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S35"/>
  <sheetViews>
    <sheetView showGridLines="0" tabSelected="1" zoomScale="70" zoomScaleNormal="70" workbookViewId="0">
      <selection activeCell="K12" sqref="K12"/>
    </sheetView>
  </sheetViews>
  <sheetFormatPr defaultRowHeight="14.25" x14ac:dyDescent="0.45"/>
  <cols>
    <col min="1" max="1" width="22.6640625" customWidth="1"/>
    <col min="2" max="7" width="16.6640625" customWidth="1"/>
    <col min="8" max="8" width="22.6640625" customWidth="1"/>
    <col min="9" max="20" width="16.6640625" customWidth="1"/>
  </cols>
  <sheetData>
    <row r="1" spans="1:19" ht="25.9" thickBot="1" x14ac:dyDescent="0.8">
      <c r="A1" s="116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.75" thickTop="1" thickBot="1" x14ac:dyDescent="0.7">
      <c r="A2" s="3"/>
      <c r="B2" s="4"/>
      <c r="C2" s="2"/>
      <c r="D2" s="5"/>
      <c r="E2" s="5"/>
      <c r="F2" s="5"/>
      <c r="G2" s="5"/>
      <c r="H2" s="147" t="s">
        <v>77</v>
      </c>
      <c r="I2" s="148">
        <v>21.270023998802507</v>
      </c>
      <c r="K2" s="155" t="s">
        <v>68</v>
      </c>
      <c r="L2" s="156"/>
      <c r="M2" s="1" t="s">
        <v>93</v>
      </c>
      <c r="N2" s="127"/>
      <c r="O2" s="127"/>
      <c r="P2" s="127"/>
      <c r="Q2" s="1"/>
      <c r="R2" s="1"/>
      <c r="S2" s="1"/>
    </row>
    <row r="3" spans="1:19" ht="24.75" thickTop="1" thickBot="1" x14ac:dyDescent="0.9">
      <c r="A3" s="6"/>
      <c r="B3" s="7"/>
      <c r="C3" s="133" t="s">
        <v>74</v>
      </c>
      <c r="D3" s="134">
        <f>+G20-D20</f>
        <v>-4.7297845640059677E-7</v>
      </c>
      <c r="E3" s="5"/>
      <c r="F3" s="17"/>
      <c r="G3" s="18"/>
      <c r="H3" s="149" t="s">
        <v>78</v>
      </c>
      <c r="I3" s="150">
        <v>0.67280656292310026</v>
      </c>
      <c r="K3" s="23" t="s">
        <v>61</v>
      </c>
      <c r="L3" s="135">
        <f>+B5-I2-I9</f>
        <v>0</v>
      </c>
      <c r="M3" s="1" t="s">
        <v>94</v>
      </c>
      <c r="N3" s="128"/>
      <c r="O3" s="128"/>
      <c r="P3" s="128"/>
      <c r="Q3" s="1"/>
      <c r="R3" s="1"/>
      <c r="S3" s="1"/>
    </row>
    <row r="4" spans="1:19" ht="24.75" thickTop="1" thickBot="1" x14ac:dyDescent="0.9">
      <c r="C4" s="5"/>
      <c r="D4" s="5"/>
      <c r="E4" s="5"/>
      <c r="F4" s="19"/>
      <c r="G4" s="16"/>
      <c r="H4" s="151" t="s">
        <v>79</v>
      </c>
      <c r="I4" s="152">
        <v>0.32719343707689996</v>
      </c>
      <c r="K4" s="23" t="s">
        <v>62</v>
      </c>
      <c r="L4" s="135">
        <f>+B5*B6-I2*I3-I9*I10</f>
        <v>1.8496109532861738E-8</v>
      </c>
      <c r="M4" s="1" t="s">
        <v>95</v>
      </c>
      <c r="O4" s="9"/>
      <c r="P4" s="1"/>
      <c r="Q4" s="1"/>
      <c r="R4" s="1"/>
      <c r="S4" s="1"/>
    </row>
    <row r="5" spans="1:19" ht="24.75" thickTop="1" thickBot="1" x14ac:dyDescent="0.9">
      <c r="A5" s="137" t="s">
        <v>69</v>
      </c>
      <c r="B5" s="138">
        <v>100</v>
      </c>
      <c r="C5" s="5"/>
      <c r="D5" s="5"/>
      <c r="E5" s="119"/>
      <c r="F5" s="120"/>
      <c r="G5" s="6"/>
      <c r="K5" s="23" t="s">
        <v>63</v>
      </c>
      <c r="L5" s="135">
        <f>+I3-I6*I10</f>
        <v>-9.0474705505272368E-10</v>
      </c>
      <c r="M5" s="1" t="s">
        <v>96</v>
      </c>
      <c r="Q5" s="1"/>
      <c r="R5" s="1"/>
      <c r="S5" s="1"/>
    </row>
    <row r="6" spans="1:19" ht="24.75" thickTop="1" thickBot="1" x14ac:dyDescent="0.9">
      <c r="A6" s="139" t="s">
        <v>70</v>
      </c>
      <c r="B6" s="140">
        <v>0.5</v>
      </c>
      <c r="C6" s="5"/>
      <c r="D6" s="5"/>
      <c r="E6" s="145" t="s">
        <v>75</v>
      </c>
      <c r="F6" s="146">
        <v>93.497648661449475</v>
      </c>
      <c r="G6" s="6"/>
      <c r="H6" s="25" t="s">
        <v>30</v>
      </c>
      <c r="I6" s="26">
        <f>10^(B29-C29/(F6+D29))/F7</f>
        <v>1.4841959258327964</v>
      </c>
      <c r="K6" s="23" t="s">
        <v>64</v>
      </c>
      <c r="L6" s="135">
        <f>+(1-I3)-I7*(1-I10)</f>
        <v>5.8485161158472465E-10</v>
      </c>
      <c r="M6" s="1" t="s">
        <v>97</v>
      </c>
      <c r="Q6" s="1"/>
      <c r="R6" s="1"/>
      <c r="S6" s="1"/>
    </row>
    <row r="7" spans="1:19" ht="24.75" thickTop="1" thickBot="1" x14ac:dyDescent="0.9">
      <c r="A7" s="139" t="s">
        <v>71</v>
      </c>
      <c r="B7" s="140">
        <v>0.5</v>
      </c>
      <c r="C7" s="10"/>
      <c r="D7" s="10"/>
      <c r="E7" s="142" t="s">
        <v>76</v>
      </c>
      <c r="F7" s="144">
        <v>760</v>
      </c>
      <c r="G7" s="6"/>
      <c r="H7" s="22" t="s">
        <v>31</v>
      </c>
      <c r="I7" s="27">
        <f>10^(B30-C30/(F6+D30))/F7</f>
        <v>0.59850324411545297</v>
      </c>
      <c r="K7" s="23" t="s">
        <v>26</v>
      </c>
      <c r="L7" s="135">
        <f>1-I3-I4</f>
        <v>0</v>
      </c>
      <c r="M7" s="1" t="s">
        <v>98</v>
      </c>
      <c r="O7" s="1"/>
      <c r="P7" s="1"/>
      <c r="Q7" s="1"/>
      <c r="R7" s="1"/>
      <c r="S7" s="1"/>
    </row>
    <row r="8" spans="1:19" ht="24.75" thickTop="1" thickBot="1" x14ac:dyDescent="0.9">
      <c r="A8" s="139" t="s">
        <v>72</v>
      </c>
      <c r="B8" s="141">
        <v>133</v>
      </c>
      <c r="C8" s="5"/>
      <c r="D8" s="5"/>
      <c r="E8" s="117"/>
      <c r="F8" s="118"/>
      <c r="G8" s="5"/>
      <c r="H8" s="7"/>
      <c r="I8" s="5"/>
      <c r="K8" s="24" t="s">
        <v>27</v>
      </c>
      <c r="L8" s="136">
        <f>1-I10-I11</f>
        <v>0</v>
      </c>
      <c r="M8" s="1" t="s">
        <v>99</v>
      </c>
      <c r="O8" s="1"/>
      <c r="P8" s="1"/>
      <c r="Q8" s="1"/>
      <c r="R8" s="1"/>
      <c r="S8" s="1"/>
    </row>
    <row r="9" spans="1:19" ht="24.75" thickTop="1" thickBot="1" x14ac:dyDescent="0.9">
      <c r="A9" s="142" t="s">
        <v>73</v>
      </c>
      <c r="B9" s="143">
        <v>2280</v>
      </c>
      <c r="C9" s="1"/>
      <c r="D9" s="1"/>
      <c r="E9" s="5"/>
      <c r="F9" s="15"/>
      <c r="G9" s="16"/>
      <c r="H9" s="147" t="s">
        <v>80</v>
      </c>
      <c r="I9" s="148">
        <v>78.729976001197471</v>
      </c>
      <c r="L9" s="6"/>
      <c r="M9" s="1"/>
      <c r="O9" s="1"/>
      <c r="P9" s="1"/>
      <c r="Q9" s="1"/>
      <c r="R9" s="1"/>
      <c r="S9" s="1"/>
    </row>
    <row r="10" spans="1:19" ht="24.75" thickTop="1" thickBot="1" x14ac:dyDescent="0.9">
      <c r="A10" s="3"/>
      <c r="B10" s="11"/>
      <c r="C10" s="1"/>
      <c r="D10" s="1"/>
      <c r="E10" s="5"/>
      <c r="F10" s="20"/>
      <c r="G10" s="21"/>
      <c r="H10" s="149" t="s">
        <v>81</v>
      </c>
      <c r="I10" s="150">
        <v>0.45331384631737837</v>
      </c>
      <c r="L10" s="6"/>
      <c r="O10" s="1"/>
      <c r="P10" s="1"/>
      <c r="Q10" s="1"/>
      <c r="R10" s="1"/>
      <c r="S10" s="1"/>
    </row>
    <row r="11" spans="1:19" ht="24.75" thickTop="1" thickBot="1" x14ac:dyDescent="0.9">
      <c r="A11" s="3"/>
      <c r="B11" s="11"/>
      <c r="C11" s="1"/>
      <c r="D11" s="1"/>
      <c r="E11" s="5"/>
      <c r="F11" s="5"/>
      <c r="G11" s="1"/>
      <c r="H11" s="151" t="s">
        <v>82</v>
      </c>
      <c r="I11" s="152">
        <v>0.54668615368262186</v>
      </c>
      <c r="L11" s="5"/>
      <c r="N11" s="110" t="s">
        <v>83</v>
      </c>
      <c r="O11" s="111"/>
      <c r="P11" s="114" t="s">
        <v>84</v>
      </c>
      <c r="Q11" s="1"/>
      <c r="R11" s="1"/>
      <c r="S11" s="1"/>
    </row>
    <row r="12" spans="1:19" ht="24.75" thickTop="1" thickBot="1" x14ac:dyDescent="0.7">
      <c r="A12" s="3"/>
      <c r="B12" s="11"/>
      <c r="C12" s="1"/>
      <c r="D12" s="1"/>
      <c r="E12" s="5"/>
      <c r="F12" s="5"/>
      <c r="G12" s="1"/>
      <c r="H12" s="3"/>
      <c r="I12" s="126"/>
      <c r="L12" s="5"/>
      <c r="N12" s="112" t="s">
        <v>85</v>
      </c>
      <c r="O12" s="113"/>
      <c r="P12" s="115" t="s">
        <v>86</v>
      </c>
      <c r="Q12" s="1"/>
      <c r="R12" s="1"/>
      <c r="S12" s="1"/>
    </row>
    <row r="13" spans="1:19" ht="21.75" thickTop="1" thickBot="1" x14ac:dyDescent="0.7">
      <c r="J13" s="6"/>
      <c r="K13" s="8"/>
      <c r="L13" s="5"/>
      <c r="M13" s="5"/>
      <c r="N13" s="5"/>
      <c r="O13" s="1"/>
      <c r="P13" s="1"/>
      <c r="Q13" s="1"/>
      <c r="R13" s="1"/>
      <c r="S13" s="1"/>
    </row>
    <row r="14" spans="1:19" ht="21.75" thickTop="1" thickBot="1" x14ac:dyDescent="0.7">
      <c r="A14" s="58" t="s">
        <v>17</v>
      </c>
      <c r="B14" s="59"/>
      <c r="C14" s="59"/>
      <c r="D14" s="59"/>
      <c r="E14" s="59"/>
      <c r="F14" s="59"/>
      <c r="G14" s="60"/>
      <c r="I14" s="158" t="s">
        <v>29</v>
      </c>
      <c r="J14" s="159"/>
      <c r="K14" s="159"/>
      <c r="L14" s="159"/>
      <c r="M14" s="159"/>
      <c r="N14" s="160"/>
      <c r="P14" s="129" t="s">
        <v>89</v>
      </c>
      <c r="R14" s="13"/>
      <c r="S14" s="1"/>
    </row>
    <row r="15" spans="1:19" ht="24.75" thickTop="1" thickBot="1" x14ac:dyDescent="0.9">
      <c r="A15" s="61" t="s">
        <v>18</v>
      </c>
      <c r="B15" s="56" t="s">
        <v>32</v>
      </c>
      <c r="C15" s="56" t="s">
        <v>33</v>
      </c>
      <c r="D15" s="56" t="s">
        <v>34</v>
      </c>
      <c r="E15" s="56" t="s">
        <v>35</v>
      </c>
      <c r="F15" s="56" t="s">
        <v>36</v>
      </c>
      <c r="G15" s="62" t="s">
        <v>37</v>
      </c>
      <c r="I15" s="65" t="s">
        <v>66</v>
      </c>
      <c r="J15" s="66" t="s">
        <v>3</v>
      </c>
      <c r="K15" s="66" t="s">
        <v>7</v>
      </c>
      <c r="L15" s="65" t="s">
        <v>67</v>
      </c>
      <c r="M15" s="66" t="s">
        <v>3</v>
      </c>
      <c r="N15" s="67" t="s">
        <v>7</v>
      </c>
      <c r="P15" s="130" t="s">
        <v>90</v>
      </c>
      <c r="R15" s="13"/>
      <c r="S15" s="1"/>
    </row>
    <row r="16" spans="1:19" ht="21.75" thickTop="1" thickBot="1" x14ac:dyDescent="0.7">
      <c r="A16" s="63" t="s">
        <v>19</v>
      </c>
      <c r="B16" s="57">
        <f>+B5*B6</f>
        <v>50</v>
      </c>
      <c r="C16" s="57">
        <v>0</v>
      </c>
      <c r="D16" s="57">
        <f>+B16*C16</f>
        <v>0</v>
      </c>
      <c r="E16" s="57">
        <f>+$I$9*I10</f>
        <v>35.689388241577717</v>
      </c>
      <c r="F16" s="57">
        <f>+J21</f>
        <v>-6.0618765925408349</v>
      </c>
      <c r="G16" s="64">
        <f>+E16*F16</f>
        <v>-216.34466718372207</v>
      </c>
      <c r="I16" s="61" t="s">
        <v>23</v>
      </c>
      <c r="J16" s="56">
        <v>0</v>
      </c>
      <c r="K16" s="56">
        <v>0</v>
      </c>
      <c r="L16" s="61" t="s">
        <v>23</v>
      </c>
      <c r="M16" s="56">
        <v>0</v>
      </c>
      <c r="N16" s="62">
        <v>0</v>
      </c>
      <c r="P16" s="131" t="s">
        <v>91</v>
      </c>
      <c r="R16" s="13"/>
      <c r="S16" s="1"/>
    </row>
    <row r="17" spans="1:19" ht="21.75" thickTop="1" thickBot="1" x14ac:dyDescent="0.7">
      <c r="A17" s="63" t="s">
        <v>21</v>
      </c>
      <c r="B17" s="57">
        <f>+B5*B7</f>
        <v>50</v>
      </c>
      <c r="C17" s="57">
        <v>0</v>
      </c>
      <c r="D17" s="57">
        <f>+B17*C17</f>
        <v>0</v>
      </c>
      <c r="E17" s="57">
        <f>+$I$9*I11</f>
        <v>43.040587759619768</v>
      </c>
      <c r="F17" s="57">
        <f>+K21</f>
        <v>-7.3489536680447909</v>
      </c>
      <c r="G17" s="64">
        <f t="shared" ref="G17" si="0">+E17*F17</f>
        <v>-316.30328529086142</v>
      </c>
      <c r="I17" s="61" t="s">
        <v>38</v>
      </c>
      <c r="J17" s="57">
        <f>+O29*((F7-B9)/760)*1.01325/10</f>
        <v>-1.8007953924914673E-2</v>
      </c>
      <c r="K17" s="57">
        <f>+O30*((F7-B9)/760)*1.01325/10</f>
        <v>-2.1559058314087755E-2</v>
      </c>
      <c r="L17" s="61" t="s">
        <v>38</v>
      </c>
      <c r="M17" s="57">
        <f>+O29*((F7-B9)/760)*1.01325/10</f>
        <v>-1.8007953924914673E-2</v>
      </c>
      <c r="N17" s="64">
        <f>+O30*((F7-B9)/760)*1.01325/10</f>
        <v>-2.1559058314087755E-2</v>
      </c>
      <c r="P17" s="132" t="s">
        <v>92</v>
      </c>
      <c r="R17" s="13"/>
      <c r="S17" s="1"/>
    </row>
    <row r="18" spans="1:19" ht="24.4" thickTop="1" x14ac:dyDescent="0.85">
      <c r="A18" s="63" t="s">
        <v>20</v>
      </c>
      <c r="B18" s="108" t="s">
        <v>65</v>
      </c>
      <c r="C18" s="108" t="s">
        <v>65</v>
      </c>
      <c r="D18" s="108" t="s">
        <v>65</v>
      </c>
      <c r="E18" s="57">
        <f>+$I$2*I3</f>
        <v>14.310611739926172</v>
      </c>
      <c r="F18" s="57">
        <f>+M21</f>
        <v>24.086804370808593</v>
      </c>
      <c r="G18" s="64">
        <f>+E18*F18</f>
        <v>344.69690540619848</v>
      </c>
      <c r="I18" s="61" t="s">
        <v>39</v>
      </c>
      <c r="J18" s="57">
        <f>+I29*(F6-B8)+J29*(F6^2-B8^2)/2</f>
        <v>-6.0438686386159199</v>
      </c>
      <c r="K18" s="57">
        <f>+I30*(F6-B8)+J30*(F6^2-B8^2)/2</f>
        <v>-7.3273946097307032</v>
      </c>
      <c r="L18" s="61" t="s">
        <v>40</v>
      </c>
      <c r="M18" s="57">
        <f>+I29*($K$29-$B$8)+J29*($K$29^2-$B$8^2)/2</f>
        <v>-8.0107898300000002</v>
      </c>
      <c r="N18" s="64">
        <f>+I30*($K$30-$B$8)+J30*($K$30^2-$B$8^2)/2</f>
        <v>-4.2134029271999989</v>
      </c>
      <c r="R18" s="13"/>
      <c r="S18" s="1"/>
    </row>
    <row r="19" spans="1:19" ht="24.4" thickBot="1" x14ac:dyDescent="0.9">
      <c r="A19" s="73" t="s">
        <v>22</v>
      </c>
      <c r="B19" s="109" t="s">
        <v>65</v>
      </c>
      <c r="C19" s="109" t="s">
        <v>65</v>
      </c>
      <c r="D19" s="109" t="s">
        <v>65</v>
      </c>
      <c r="E19" s="74">
        <f>+$I$2*I4</f>
        <v>6.9594122588763403</v>
      </c>
      <c r="F19" s="74">
        <f>+N21</f>
        <v>27.00674131722625</v>
      </c>
      <c r="G19" s="75">
        <f>+E19*F19</f>
        <v>187.95104659540652</v>
      </c>
      <c r="I19" s="61"/>
      <c r="J19" s="57"/>
      <c r="K19" s="57"/>
      <c r="L19" s="61" t="s">
        <v>41</v>
      </c>
      <c r="M19" s="57">
        <f>+L29</f>
        <v>30.765000000000001</v>
      </c>
      <c r="N19" s="64">
        <f>+L30</f>
        <v>33.47</v>
      </c>
      <c r="R19" s="13"/>
      <c r="S19" s="1"/>
    </row>
    <row r="20" spans="1:19" ht="24.4" thickBot="1" x14ac:dyDescent="0.9">
      <c r="A20" s="68" t="s">
        <v>28</v>
      </c>
      <c r="B20" s="69"/>
      <c r="C20" s="69"/>
      <c r="D20" s="71">
        <f>+SUM(D16:D17)</f>
        <v>0</v>
      </c>
      <c r="E20" s="69"/>
      <c r="F20" s="69"/>
      <c r="G20" s="72">
        <f>+SUM(G16:G19)</f>
        <v>-4.7297845640059677E-7</v>
      </c>
      <c r="I20" s="70"/>
      <c r="J20" s="74"/>
      <c r="K20" s="74"/>
      <c r="L20" s="70" t="s">
        <v>42</v>
      </c>
      <c r="M20" s="74">
        <f>+E29*($F$6-$K$29)+F29*($F$6^2-$K$29^2)/2+G29*($F$6^3-$K$29^3)/3+H29*($F$6^4-$K$29^4)/4</f>
        <v>1.3506021547335076</v>
      </c>
      <c r="N20" s="75">
        <f>+E30*($F$6-$K$30)+F30*($F$6^2-$K$30^2)/2+G30*($F$6^3-$K$30^3)/3+H30*($F$6^4-$K$30^4)/4</f>
        <v>-2.2282966972596601</v>
      </c>
      <c r="R20" s="13"/>
      <c r="S20" s="1"/>
    </row>
    <row r="21" spans="1:19" ht="21.75" thickTop="1" thickBot="1" x14ac:dyDescent="0.7">
      <c r="A21" s="1"/>
      <c r="B21" s="1"/>
      <c r="C21" s="1"/>
      <c r="D21" s="1"/>
      <c r="E21" s="1"/>
      <c r="F21" s="1"/>
      <c r="G21" s="1"/>
      <c r="I21" s="68" t="s">
        <v>25</v>
      </c>
      <c r="J21" s="71">
        <f>+SUM(J17:J18)</f>
        <v>-6.0618765925408349</v>
      </c>
      <c r="K21" s="71">
        <f>+SUM(K17:K18)</f>
        <v>-7.3489536680447909</v>
      </c>
      <c r="L21" s="68"/>
      <c r="M21" s="71">
        <f>+SUM(M17:M20)</f>
        <v>24.086804370808593</v>
      </c>
      <c r="N21" s="72">
        <f>+SUM(N17:N20)</f>
        <v>27.00674131722625</v>
      </c>
      <c r="R21" s="13"/>
      <c r="S21" s="1"/>
    </row>
    <row r="22" spans="1:19" ht="21.4" thickTop="1" x14ac:dyDescent="0.65">
      <c r="A22" s="1"/>
      <c r="B22" s="1"/>
      <c r="C22" s="1"/>
      <c r="D22" s="1"/>
      <c r="E22" s="1"/>
      <c r="F22" s="1"/>
      <c r="G22" s="1"/>
      <c r="I22" s="2"/>
      <c r="J22" s="107"/>
      <c r="K22" s="107"/>
      <c r="L22" s="2"/>
      <c r="M22" s="107"/>
      <c r="N22" s="107"/>
      <c r="R22" s="13"/>
      <c r="S22" s="1"/>
    </row>
    <row r="23" spans="1:19" ht="24" x14ac:dyDescent="0.85">
      <c r="A23" s="4" t="s">
        <v>60</v>
      </c>
      <c r="B23" s="1"/>
      <c r="C23" s="1"/>
      <c r="D23" s="1"/>
      <c r="E23" s="1"/>
      <c r="F23" s="1"/>
      <c r="G23" s="1"/>
      <c r="I23" s="2"/>
      <c r="J23" s="107"/>
      <c r="K23" s="107"/>
      <c r="L23" s="2"/>
      <c r="M23" s="107"/>
      <c r="N23" s="107"/>
      <c r="R23" s="13"/>
      <c r="S23" s="1"/>
    </row>
    <row r="24" spans="1:19" ht="21" x14ac:dyDescent="0.65">
      <c r="A24" s="1" t="s">
        <v>87</v>
      </c>
      <c r="B24" s="1"/>
      <c r="C24" s="1"/>
      <c r="D24" s="1"/>
      <c r="E24" s="1"/>
      <c r="F24" s="1"/>
      <c r="G24" s="1"/>
      <c r="I24" s="2"/>
      <c r="J24" s="107"/>
      <c r="K24" s="107"/>
      <c r="L24" s="2"/>
      <c r="M24" s="107"/>
      <c r="N24" s="107"/>
      <c r="R24" s="13"/>
      <c r="S24" s="1"/>
    </row>
    <row r="25" spans="1:19" ht="21" x14ac:dyDescent="0.65">
      <c r="A25" s="1" t="s">
        <v>59</v>
      </c>
      <c r="B25" s="1"/>
      <c r="C25" s="1"/>
      <c r="D25" s="1"/>
      <c r="E25" s="1"/>
      <c r="F25" s="1"/>
      <c r="G25" s="1"/>
      <c r="I25" s="2"/>
      <c r="J25" s="107"/>
      <c r="K25" s="107"/>
      <c r="L25" s="2"/>
      <c r="M25" s="107"/>
      <c r="N25" s="107"/>
      <c r="R25" s="13"/>
      <c r="S25" s="1"/>
    </row>
    <row r="26" spans="1:19" ht="21.4" thickBot="1" x14ac:dyDescent="0.7">
      <c r="C26" s="5"/>
      <c r="D26" s="1"/>
      <c r="E26" s="1"/>
      <c r="F26" s="1"/>
      <c r="G26" s="1"/>
      <c r="H26" s="1"/>
      <c r="I26" s="1"/>
      <c r="J26" s="1"/>
      <c r="K26" s="12"/>
      <c r="L26" s="12"/>
      <c r="M26" s="12"/>
      <c r="N26" s="12"/>
      <c r="O26" s="13"/>
      <c r="P26" s="14"/>
      <c r="Q26" s="14"/>
      <c r="R26" s="13"/>
      <c r="S26" s="1"/>
    </row>
    <row r="27" spans="1:19" ht="25.9" thickTop="1" x14ac:dyDescent="0.85">
      <c r="A27" s="33"/>
      <c r="B27" s="153" t="s">
        <v>1</v>
      </c>
      <c r="C27" s="154"/>
      <c r="D27" s="154"/>
      <c r="E27" s="153" t="s">
        <v>43</v>
      </c>
      <c r="F27" s="154"/>
      <c r="G27" s="154"/>
      <c r="H27" s="157"/>
      <c r="I27" s="153" t="s">
        <v>44</v>
      </c>
      <c r="J27" s="157"/>
      <c r="K27" s="34" t="s">
        <v>45</v>
      </c>
      <c r="L27" s="34" t="s">
        <v>46</v>
      </c>
      <c r="M27" s="34" t="s">
        <v>16</v>
      </c>
      <c r="N27" s="34" t="s">
        <v>47</v>
      </c>
      <c r="O27" s="35" t="s">
        <v>24</v>
      </c>
      <c r="Q27" s="13"/>
      <c r="R27" s="13"/>
      <c r="S27" s="1"/>
    </row>
    <row r="28" spans="1:19" ht="21" x14ac:dyDescent="0.65">
      <c r="A28" s="36"/>
      <c r="B28" s="46" t="s">
        <v>2</v>
      </c>
      <c r="C28" s="28" t="s">
        <v>3</v>
      </c>
      <c r="D28" s="28" t="s">
        <v>4</v>
      </c>
      <c r="E28" s="46" t="s">
        <v>12</v>
      </c>
      <c r="F28" s="28" t="s">
        <v>13</v>
      </c>
      <c r="G28" s="28" t="s">
        <v>14</v>
      </c>
      <c r="H28" s="47" t="s">
        <v>15</v>
      </c>
      <c r="I28" s="46" t="s">
        <v>12</v>
      </c>
      <c r="J28" s="47" t="s">
        <v>13</v>
      </c>
      <c r="K28" s="28"/>
      <c r="L28" s="28"/>
      <c r="M28" s="28"/>
      <c r="N28" s="29"/>
      <c r="O28" s="37"/>
      <c r="Q28" s="1"/>
      <c r="R28" s="1"/>
      <c r="S28" s="1"/>
    </row>
    <row r="29" spans="1:19" ht="21" x14ac:dyDescent="0.65">
      <c r="A29" s="38" t="s">
        <v>5</v>
      </c>
      <c r="B29" s="48">
        <v>6.8927199999999997</v>
      </c>
      <c r="C29" s="30">
        <v>1203.5309999999999</v>
      </c>
      <c r="D29" s="30">
        <v>219.88800000000001</v>
      </c>
      <c r="E29" s="51">
        <v>7.4060000000000001E-2</v>
      </c>
      <c r="F29" s="31">
        <v>3.2949999999999999E-4</v>
      </c>
      <c r="G29" s="31">
        <v>-2.5199999999999998E-7</v>
      </c>
      <c r="H29" s="52">
        <v>7.7569999999999997E-11</v>
      </c>
      <c r="I29" s="51">
        <v>0.1265</v>
      </c>
      <c r="J29" s="52">
        <v>2.34E-4</v>
      </c>
      <c r="K29" s="32">
        <v>80.099999999999994</v>
      </c>
      <c r="L29" s="30">
        <v>30.765000000000001</v>
      </c>
      <c r="M29" s="32">
        <v>78.11</v>
      </c>
      <c r="N29" s="28">
        <v>879</v>
      </c>
      <c r="O29" s="39">
        <f>+M29/N29</f>
        <v>8.8862343572241181E-2</v>
      </c>
      <c r="Q29" s="1"/>
      <c r="R29" s="1"/>
      <c r="S29" s="1"/>
    </row>
    <row r="30" spans="1:19" ht="21.4" thickBot="1" x14ac:dyDescent="0.7">
      <c r="A30" s="40" t="s">
        <v>6</v>
      </c>
      <c r="B30" s="49">
        <v>6.9580500000000001</v>
      </c>
      <c r="C30" s="41">
        <v>1346.7729999999999</v>
      </c>
      <c r="D30" s="41">
        <v>219.69300000000001</v>
      </c>
      <c r="E30" s="53">
        <v>9.418E-2</v>
      </c>
      <c r="F30" s="42">
        <v>3.8000000000000002E-4</v>
      </c>
      <c r="G30" s="42">
        <v>-2.7860000000000002E-7</v>
      </c>
      <c r="H30" s="54">
        <v>8.0329999999999996E-11</v>
      </c>
      <c r="I30" s="53">
        <v>0.14879999999999999</v>
      </c>
      <c r="J30" s="54">
        <v>3.2400000000000001E-4</v>
      </c>
      <c r="K30" s="43">
        <v>110.62</v>
      </c>
      <c r="L30" s="41">
        <v>33.47</v>
      </c>
      <c r="M30" s="43">
        <v>92.13</v>
      </c>
      <c r="N30" s="44">
        <v>866</v>
      </c>
      <c r="O30" s="45">
        <f>+M30/N30</f>
        <v>0.10638568129330253</v>
      </c>
      <c r="Q30" s="1"/>
      <c r="R30" s="1"/>
      <c r="S30" s="1"/>
    </row>
    <row r="31" spans="1:19" ht="21.4" thickTop="1" x14ac:dyDescent="0.65">
      <c r="Q31" s="1"/>
      <c r="R31" s="1"/>
      <c r="S31" s="1"/>
    </row>
    <row r="32" spans="1:19" ht="21" x14ac:dyDescent="0.65">
      <c r="Q32" s="1"/>
      <c r="R32" s="1"/>
      <c r="S32" s="1"/>
    </row>
    <row r="33" spans="1:19" ht="21" x14ac:dyDescent="0.6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21" x14ac:dyDescent="0.6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21" x14ac:dyDescent="0.6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</sheetData>
  <mergeCells count="5">
    <mergeCell ref="B27:D27"/>
    <mergeCell ref="K2:L2"/>
    <mergeCell ref="E27:H27"/>
    <mergeCell ref="I27:J27"/>
    <mergeCell ref="I14:N14"/>
  </mergeCells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O123"/>
  <sheetViews>
    <sheetView zoomScale="80" zoomScaleNormal="80" workbookViewId="0">
      <selection activeCell="H26" sqref="H26"/>
    </sheetView>
  </sheetViews>
  <sheetFormatPr defaultRowHeight="14.25" x14ac:dyDescent="0.45"/>
  <cols>
    <col min="1" max="16" width="16.6640625" customWidth="1"/>
  </cols>
  <sheetData>
    <row r="1" spans="1:15" ht="21.4" thickBot="1" x14ac:dyDescent="0.7">
      <c r="A1" s="77" t="s">
        <v>11</v>
      </c>
      <c r="B1" s="1"/>
      <c r="C1" s="76"/>
      <c r="D1" s="76"/>
      <c r="E1" s="84" t="s">
        <v>55</v>
      </c>
      <c r="F1" s="83">
        <v>760</v>
      </c>
      <c r="G1" s="1"/>
    </row>
    <row r="2" spans="1:15" ht="24.4" thickTop="1" x14ac:dyDescent="0.85">
      <c r="A2" s="81" t="s">
        <v>48</v>
      </c>
      <c r="B2" s="81" t="s">
        <v>49</v>
      </c>
      <c r="C2" s="81" t="s">
        <v>7</v>
      </c>
      <c r="D2" s="81" t="s">
        <v>50</v>
      </c>
      <c r="E2" s="81" t="s">
        <v>51</v>
      </c>
      <c r="F2" s="81" t="s">
        <v>8</v>
      </c>
      <c r="G2" s="1"/>
      <c r="H2" s="88" t="s">
        <v>1</v>
      </c>
      <c r="I2" s="89"/>
      <c r="J2" s="89"/>
      <c r="K2" s="90"/>
      <c r="L2" s="85"/>
      <c r="M2" s="1"/>
      <c r="N2" s="1"/>
    </row>
    <row r="3" spans="1:15" ht="24.4" thickBot="1" x14ac:dyDescent="0.7">
      <c r="A3" s="82" t="s">
        <v>52</v>
      </c>
      <c r="B3" s="82" t="s">
        <v>52</v>
      </c>
      <c r="C3" s="82" t="s">
        <v>54</v>
      </c>
      <c r="D3" s="82" t="s">
        <v>53</v>
      </c>
      <c r="E3" s="82" t="s">
        <v>53</v>
      </c>
      <c r="F3" s="82" t="s">
        <v>53</v>
      </c>
      <c r="G3" s="1"/>
      <c r="H3" s="91"/>
      <c r="I3" s="87" t="s">
        <v>2</v>
      </c>
      <c r="J3" s="87" t="s">
        <v>3</v>
      </c>
      <c r="K3" s="92" t="s">
        <v>4</v>
      </c>
      <c r="L3" s="86"/>
      <c r="M3" s="1"/>
      <c r="N3" s="1"/>
    </row>
    <row r="4" spans="1:15" ht="21.4" thickTop="1" x14ac:dyDescent="0.65">
      <c r="A4" s="14">
        <v>0</v>
      </c>
      <c r="B4" s="78">
        <f>+A4*D4/$F$1</f>
        <v>0</v>
      </c>
      <c r="C4" s="79">
        <v>110.62216088942702</v>
      </c>
      <c r="D4" s="76">
        <f t="shared" ref="D4:D35" si="0">10^($I$4-$J$4/(C4+$K$4))</f>
        <v>1783.5521403253808</v>
      </c>
      <c r="E4" s="76">
        <f t="shared" ref="E4:E35" si="1">10^($I$5-$J$5/(C4+$K$5))</f>
        <v>760.0000000000008</v>
      </c>
      <c r="F4" s="80">
        <f>+A4*D4+(1-A4)*E4-$F$1</f>
        <v>0</v>
      </c>
      <c r="G4" s="1"/>
      <c r="H4" s="91" t="s">
        <v>5</v>
      </c>
      <c r="I4" s="87">
        <v>6.8927199999999997</v>
      </c>
      <c r="J4" s="87">
        <v>1203.5309999999999</v>
      </c>
      <c r="K4" s="92">
        <v>219.88800000000001</v>
      </c>
      <c r="L4" s="86"/>
      <c r="M4" s="1"/>
      <c r="N4" s="1"/>
    </row>
    <row r="5" spans="1:15" ht="21.4" thickBot="1" x14ac:dyDescent="0.7">
      <c r="A5" s="14">
        <v>0.01</v>
      </c>
      <c r="B5" s="78">
        <f t="shared" ref="B5:B68" si="2">+A5*D5/$F$1</f>
        <v>2.3188539647312698E-2</v>
      </c>
      <c r="C5" s="79">
        <v>110.15096938668002</v>
      </c>
      <c r="D5" s="76">
        <f t="shared" si="0"/>
        <v>1762.3290131957649</v>
      </c>
      <c r="E5" s="76">
        <f t="shared" si="1"/>
        <v>749.8754645131736</v>
      </c>
      <c r="F5" s="80">
        <f t="shared" ref="F5:F68" si="3">+A5*D5+(1-A5)*E5-$F$1</f>
        <v>0</v>
      </c>
      <c r="G5" s="1"/>
      <c r="H5" s="93" t="s">
        <v>6</v>
      </c>
      <c r="I5" s="94">
        <v>6.9580500000000001</v>
      </c>
      <c r="J5" s="94">
        <v>1346.7729999999999</v>
      </c>
      <c r="K5" s="95">
        <v>219.69300000000001</v>
      </c>
      <c r="L5" s="86"/>
      <c r="M5" s="1"/>
      <c r="N5" s="1"/>
    </row>
    <row r="6" spans="1:15" ht="21.75" thickTop="1" thickBot="1" x14ac:dyDescent="0.7">
      <c r="A6" s="14">
        <v>0.02</v>
      </c>
      <c r="B6" s="78">
        <f t="shared" si="2"/>
        <v>4.5829806485364548E-2</v>
      </c>
      <c r="C6" s="79">
        <v>109.68504059995144</v>
      </c>
      <c r="D6" s="76">
        <f t="shared" si="0"/>
        <v>1741.5326464438529</v>
      </c>
      <c r="E6" s="76">
        <f t="shared" si="1"/>
        <v>739.96872150114552</v>
      </c>
      <c r="F6" s="80">
        <f t="shared" si="3"/>
        <v>0</v>
      </c>
      <c r="G6" s="1"/>
      <c r="H6" s="1"/>
      <c r="I6" s="1"/>
      <c r="J6" s="1"/>
      <c r="K6" s="1"/>
      <c r="L6" s="1"/>
      <c r="M6" s="1"/>
      <c r="N6" s="1"/>
    </row>
    <row r="7" spans="1:15" ht="21.4" thickTop="1" x14ac:dyDescent="0.65">
      <c r="A7" s="14">
        <v>0.03</v>
      </c>
      <c r="B7" s="78">
        <f t="shared" si="2"/>
        <v>6.7940198739404933E-2</v>
      </c>
      <c r="C7" s="79">
        <v>109.2242864773675</v>
      </c>
      <c r="D7" s="76">
        <f t="shared" si="0"/>
        <v>1721.1517013982584</v>
      </c>
      <c r="E7" s="76">
        <f t="shared" si="1"/>
        <v>730.27365871964162</v>
      </c>
      <c r="F7" s="80">
        <f t="shared" si="3"/>
        <v>0</v>
      </c>
      <c r="G7" s="1"/>
      <c r="H7" s="55" t="s">
        <v>10</v>
      </c>
      <c r="I7" s="35"/>
      <c r="J7" s="1"/>
      <c r="K7" s="1"/>
      <c r="L7" s="1"/>
      <c r="M7" s="1"/>
      <c r="N7" s="1"/>
    </row>
    <row r="8" spans="1:15" ht="21" x14ac:dyDescent="0.65">
      <c r="A8" s="14">
        <v>0.04</v>
      </c>
      <c r="B8" s="78">
        <f t="shared" si="2"/>
        <v>8.95355366598269E-2</v>
      </c>
      <c r="C8" s="79">
        <v>108.76862065606153</v>
      </c>
      <c r="D8" s="76">
        <f t="shared" si="0"/>
        <v>1701.1751965367109</v>
      </c>
      <c r="E8" s="76">
        <f t="shared" si="1"/>
        <v>720.78436681097116</v>
      </c>
      <c r="F8" s="80">
        <f t="shared" si="3"/>
        <v>0</v>
      </c>
      <c r="G8" s="1"/>
      <c r="H8" s="46">
        <v>0</v>
      </c>
      <c r="I8" s="47">
        <v>0</v>
      </c>
      <c r="J8" s="13"/>
      <c r="K8" s="1"/>
      <c r="L8" s="1"/>
      <c r="M8" s="13"/>
      <c r="N8" s="1"/>
    </row>
    <row r="9" spans="1:15" ht="21.4" thickBot="1" x14ac:dyDescent="0.7">
      <c r="A9" s="14">
        <v>0.05</v>
      </c>
      <c r="B9" s="78">
        <f t="shared" si="2"/>
        <v>0.11063108520264195</v>
      </c>
      <c r="C9" s="79">
        <v>108.31795843488221</v>
      </c>
      <c r="D9" s="76">
        <f t="shared" si="0"/>
        <v>1681.5924950801575</v>
      </c>
      <c r="E9" s="76">
        <f t="shared" si="1"/>
        <v>711.49513183788679</v>
      </c>
      <c r="F9" s="80">
        <f t="shared" si="3"/>
        <v>0</v>
      </c>
      <c r="G9" s="1"/>
      <c r="H9" s="101">
        <v>1</v>
      </c>
      <c r="I9" s="50">
        <v>1</v>
      </c>
      <c r="J9" s="13"/>
      <c r="K9" s="13"/>
      <c r="L9" s="13"/>
      <c r="M9" s="13"/>
      <c r="N9" s="1"/>
    </row>
    <row r="10" spans="1:15" ht="21.75" thickTop="1" thickBot="1" x14ac:dyDescent="0.7">
      <c r="A10" s="14">
        <v>0.06</v>
      </c>
      <c r="B10" s="78">
        <f t="shared" si="2"/>
        <v>0.13124157576548001</v>
      </c>
      <c r="C10" s="79">
        <v>107.87221674690447</v>
      </c>
      <c r="D10" s="76">
        <f t="shared" si="0"/>
        <v>1662.3932930294134</v>
      </c>
      <c r="E10" s="76">
        <f t="shared" si="1"/>
        <v>702.40042810450529</v>
      </c>
      <c r="F10" s="80">
        <f t="shared" si="3"/>
        <v>0</v>
      </c>
      <c r="G10" s="1"/>
      <c r="H10" s="13"/>
      <c r="I10" s="13"/>
      <c r="J10" s="13"/>
      <c r="K10" s="13"/>
      <c r="L10" s="13"/>
      <c r="M10" s="13"/>
      <c r="N10" s="1"/>
    </row>
    <row r="11" spans="1:15" ht="21.4" thickTop="1" x14ac:dyDescent="0.65">
      <c r="A11" s="14">
        <v>7.0000000000000007E-2</v>
      </c>
      <c r="B11" s="78">
        <f t="shared" si="2"/>
        <v>0.15138122701853954</v>
      </c>
      <c r="C11" s="79">
        <v>107.43131413180477</v>
      </c>
      <c r="D11" s="76">
        <f t="shared" si="0"/>
        <v>1643.5676076298575</v>
      </c>
      <c r="E11" s="76">
        <f t="shared" si="1"/>
        <v>693.4949112536666</v>
      </c>
      <c r="F11" s="80">
        <f t="shared" si="3"/>
        <v>0</v>
      </c>
      <c r="G11" s="1"/>
      <c r="H11" s="103" t="s">
        <v>9</v>
      </c>
      <c r="I11" s="104"/>
      <c r="J11" s="13"/>
      <c r="K11" s="13"/>
      <c r="L11" s="13"/>
      <c r="M11" s="13"/>
      <c r="N11" s="1"/>
    </row>
    <row r="12" spans="1:15" ht="21" x14ac:dyDescent="0.65">
      <c r="A12" s="14">
        <v>0.08</v>
      </c>
      <c r="B12" s="78">
        <f t="shared" si="2"/>
        <v>0.17106376486842906</v>
      </c>
      <c r="C12" s="79">
        <v>106.99517070816006</v>
      </c>
      <c r="D12" s="76">
        <f t="shared" si="0"/>
        <v>1625.1057662500759</v>
      </c>
      <c r="E12" s="76">
        <f t="shared" si="1"/>
        <v>684.77341163042888</v>
      </c>
      <c r="F12" s="80">
        <f t="shared" si="3"/>
        <v>0</v>
      </c>
      <c r="G12" s="1"/>
      <c r="H12" s="46" t="s">
        <v>0</v>
      </c>
      <c r="I12" s="47" t="s">
        <v>7</v>
      </c>
      <c r="J12" s="13"/>
      <c r="K12" s="13"/>
      <c r="L12" s="13"/>
      <c r="M12" s="13"/>
      <c r="N12" s="1"/>
    </row>
    <row r="13" spans="1:15" ht="21" x14ac:dyDescent="0.65">
      <c r="A13" s="14">
        <v>0.09</v>
      </c>
      <c r="B13" s="78">
        <f t="shared" si="2"/>
        <v>0.19030244159139276</v>
      </c>
      <c r="C13" s="79">
        <v>106.56370814572331</v>
      </c>
      <c r="D13" s="76">
        <f t="shared" si="0"/>
        <v>1606.9983956606502</v>
      </c>
      <c r="E13" s="76">
        <f t="shared" si="1"/>
        <v>676.23092790169483</v>
      </c>
      <c r="F13" s="80">
        <f t="shared" si="3"/>
        <v>9.0949470177292824E-13</v>
      </c>
      <c r="G13" s="1"/>
      <c r="H13" s="46">
        <v>0</v>
      </c>
      <c r="I13" s="105">
        <f>+'1-Stage'!F6</f>
        <v>93.497648661449475</v>
      </c>
      <c r="J13" s="13"/>
      <c r="K13" s="13"/>
      <c r="L13" s="13"/>
      <c r="M13" s="13"/>
      <c r="N13" s="1"/>
    </row>
    <row r="14" spans="1:15" ht="21.4" thickBot="1" x14ac:dyDescent="0.7">
      <c r="A14" s="14">
        <v>0.1</v>
      </c>
      <c r="B14" s="78">
        <f t="shared" si="2"/>
        <v>0.20911005417098408</v>
      </c>
      <c r="C14" s="79">
        <v>106.13684963772369</v>
      </c>
      <c r="D14" s="76">
        <f t="shared" si="0"/>
        <v>1589.2364116994788</v>
      </c>
      <c r="E14" s="76">
        <f t="shared" si="1"/>
        <v>667.86262092227969</v>
      </c>
      <c r="F14" s="80">
        <f t="shared" si="3"/>
        <v>0</v>
      </c>
      <c r="G14" s="1"/>
      <c r="H14" s="101">
        <v>1</v>
      </c>
      <c r="I14" s="106">
        <f>+'1-Stage'!F6</f>
        <v>93.497648661449475</v>
      </c>
      <c r="J14" s="13"/>
      <c r="K14" s="13"/>
      <c r="L14" s="13"/>
      <c r="M14" s="13"/>
      <c r="N14" s="1"/>
    </row>
    <row r="15" spans="1:15" ht="21.75" thickTop="1" thickBot="1" x14ac:dyDescent="0.7">
      <c r="A15" s="14">
        <v>0.11</v>
      </c>
      <c r="B15" s="78">
        <f t="shared" si="2"/>
        <v>0.22749896187389121</v>
      </c>
      <c r="C15" s="79">
        <v>105.71451987323738</v>
      </c>
      <c r="D15" s="76">
        <f t="shared" si="0"/>
        <v>1571.8110093105211</v>
      </c>
      <c r="E15" s="76">
        <f t="shared" si="1"/>
        <v>659.66380783802617</v>
      </c>
      <c r="F15" s="80">
        <f t="shared" si="3"/>
        <v>0</v>
      </c>
      <c r="G15" s="1"/>
      <c r="H15" s="13"/>
      <c r="I15" s="13"/>
      <c r="J15" s="13"/>
      <c r="K15" s="13"/>
      <c r="L15" s="13"/>
      <c r="M15" s="13"/>
      <c r="N15" s="1"/>
      <c r="O15" s="1"/>
    </row>
    <row r="16" spans="1:15" ht="21.4" thickTop="1" x14ac:dyDescent="0.65">
      <c r="A16" s="14">
        <v>0.12</v>
      </c>
      <c r="B16" s="78">
        <f t="shared" si="2"/>
        <v>0.2454811030962579</v>
      </c>
      <c r="C16" s="79">
        <v>105.29664500966716</v>
      </c>
      <c r="D16" s="76">
        <f t="shared" si="0"/>
        <v>1554.7136529429667</v>
      </c>
      <c r="E16" s="76">
        <f t="shared" si="1"/>
        <v>651.62995641686882</v>
      </c>
      <c r="F16" s="80">
        <f t="shared" si="3"/>
        <v>0</v>
      </c>
      <c r="G16" s="1"/>
      <c r="H16" s="153" t="s">
        <v>56</v>
      </c>
      <c r="I16" s="157"/>
      <c r="J16" s="13"/>
      <c r="K16" s="13"/>
      <c r="L16" s="13"/>
      <c r="M16" s="13"/>
      <c r="N16" s="1"/>
      <c r="O16" s="1"/>
    </row>
    <row r="17" spans="1:15" ht="21" x14ac:dyDescent="0.65">
      <c r="A17" s="14">
        <v>0.13</v>
      </c>
      <c r="B17" s="78">
        <f t="shared" si="2"/>
        <v>0.26306801151155551</v>
      </c>
      <c r="C17" s="79">
        <v>104.88315264536996</v>
      </c>
      <c r="D17" s="76">
        <f t="shared" si="0"/>
        <v>1537.9360672983246</v>
      </c>
      <c r="E17" s="76">
        <f t="shared" si="1"/>
        <v>643.75667959910106</v>
      </c>
      <c r="F17" s="80">
        <f t="shared" si="3"/>
        <v>0</v>
      </c>
      <c r="G17" s="1"/>
      <c r="H17" s="98" t="s">
        <v>57</v>
      </c>
      <c r="I17" s="99">
        <f>-'1-Stage'!I9/'1-Stage'!I2</f>
        <v>-3.7014521471922142</v>
      </c>
      <c r="J17" s="96"/>
      <c r="K17" s="77"/>
      <c r="L17" s="85"/>
      <c r="M17" s="85"/>
      <c r="N17" s="85"/>
      <c r="O17" s="1"/>
    </row>
    <row r="18" spans="1:15" ht="21" x14ac:dyDescent="0.65">
      <c r="A18" s="14">
        <v>0.14000000000000001</v>
      </c>
      <c r="B18" s="78">
        <f t="shared" si="2"/>
        <v>0.28027083154980231</v>
      </c>
      <c r="C18" s="79">
        <v>104.47397179246343</v>
      </c>
      <c r="D18" s="76">
        <f t="shared" si="0"/>
        <v>1521.4702284132125</v>
      </c>
      <c r="E18" s="76">
        <f t="shared" si="1"/>
        <v>636.03973025831408</v>
      </c>
      <c r="F18" s="80">
        <f t="shared" si="3"/>
        <v>0</v>
      </c>
      <c r="G18" s="1"/>
      <c r="H18" s="98" t="s">
        <v>58</v>
      </c>
      <c r="I18" s="99">
        <f>+('1-Stage'!B5/'1-Stage'!I2)*'1-Stage'!B6</f>
        <v>2.3507260735961077</v>
      </c>
      <c r="J18" s="96"/>
      <c r="K18" s="77"/>
      <c r="L18" s="85"/>
      <c r="M18" s="85"/>
      <c r="N18" s="85"/>
      <c r="O18" s="1"/>
    </row>
    <row r="19" spans="1:15" ht="21" x14ac:dyDescent="0.65">
      <c r="A19" s="14">
        <v>0.15</v>
      </c>
      <c r="B19" s="78">
        <f t="shared" si="2"/>
        <v>0.29710033323669122</v>
      </c>
      <c r="C19" s="79">
        <v>104.06903284984278</v>
      </c>
      <c r="D19" s="76">
        <f t="shared" si="0"/>
        <v>1505.3083550659021</v>
      </c>
      <c r="E19" s="76">
        <f t="shared" si="1"/>
        <v>628.47499616484083</v>
      </c>
      <c r="F19" s="80">
        <f t="shared" si="3"/>
        <v>0</v>
      </c>
      <c r="G19" s="1"/>
      <c r="H19" s="46" t="s">
        <v>48</v>
      </c>
      <c r="I19" s="47" t="s">
        <v>49</v>
      </c>
      <c r="J19" s="86"/>
      <c r="K19" s="86"/>
      <c r="L19" s="96"/>
      <c r="M19" s="85"/>
      <c r="N19" s="97"/>
      <c r="O19" s="1"/>
    </row>
    <row r="20" spans="1:15" ht="21" x14ac:dyDescent="0.65">
      <c r="A20" s="14">
        <v>0.16</v>
      </c>
      <c r="B20" s="78">
        <f t="shared" si="2"/>
        <v>0.31356692642003381</v>
      </c>
      <c r="C20" s="79">
        <v>103.66826757643449</v>
      </c>
      <c r="D20" s="76">
        <f t="shared" si="0"/>
        <v>1489.4429004951605</v>
      </c>
      <c r="E20" s="76">
        <f t="shared" si="1"/>
        <v>621.05849514377906</v>
      </c>
      <c r="F20" s="80">
        <f t="shared" si="3"/>
        <v>0</v>
      </c>
      <c r="G20" s="1"/>
      <c r="H20" s="46">
        <v>0</v>
      </c>
      <c r="I20" s="100">
        <f>+I17*H20+I18</f>
        <v>2.3507260735961077</v>
      </c>
      <c r="J20" s="86"/>
      <c r="K20" s="86"/>
      <c r="L20" s="96"/>
      <c r="M20" s="85"/>
      <c r="N20" s="97"/>
      <c r="O20" s="1"/>
    </row>
    <row r="21" spans="1:15" ht="21.4" thickBot="1" x14ac:dyDescent="0.7">
      <c r="A21" s="14">
        <v>0.17</v>
      </c>
      <c r="B21" s="78">
        <f t="shared" si="2"/>
        <v>0.32968067440975563</v>
      </c>
      <c r="C21" s="79">
        <v>103.27160906471066</v>
      </c>
      <c r="D21" s="76">
        <f t="shared" si="0"/>
        <v>1473.8665444200838</v>
      </c>
      <c r="E21" s="76">
        <f t="shared" si="1"/>
        <v>613.78637041998229</v>
      </c>
      <c r="F21" s="80">
        <f t="shared" si="3"/>
        <v>0</v>
      </c>
      <c r="G21" s="1"/>
      <c r="H21" s="101">
        <v>1</v>
      </c>
      <c r="I21" s="102">
        <f>+I17*H21+I18</f>
        <v>-1.3507260735961064</v>
      </c>
      <c r="J21" s="13"/>
      <c r="K21" s="13"/>
      <c r="L21" s="13"/>
      <c r="M21" s="13"/>
      <c r="N21" s="13"/>
      <c r="O21" s="1"/>
    </row>
    <row r="22" spans="1:15" ht="21.4" thickTop="1" x14ac:dyDescent="0.65">
      <c r="A22" s="14">
        <v>0.18</v>
      </c>
      <c r="B22" s="78">
        <f t="shared" si="2"/>
        <v>0.34545130705660959</v>
      </c>
      <c r="C22" s="79">
        <v>102.87899171448595</v>
      </c>
      <c r="D22" s="76">
        <f t="shared" si="0"/>
        <v>1458.5721853501295</v>
      </c>
      <c r="E22" s="76">
        <f t="shared" si="1"/>
        <v>606.6548861426553</v>
      </c>
      <c r="F22" s="80">
        <f t="shared" si="3"/>
        <v>0</v>
      </c>
      <c r="G22" s="1"/>
      <c r="H22" s="13"/>
      <c r="I22" s="13"/>
      <c r="J22" s="13"/>
      <c r="K22" s="13"/>
      <c r="L22" s="13"/>
      <c r="M22" s="13"/>
      <c r="N22" s="13"/>
      <c r="O22" s="1"/>
    </row>
    <row r="23" spans="1:15" ht="21" x14ac:dyDescent="0.65">
      <c r="A23" s="14">
        <v>0.19</v>
      </c>
      <c r="B23" s="78">
        <f t="shared" si="2"/>
        <v>0.36088823329369307</v>
      </c>
      <c r="C23" s="79">
        <v>102.49035120701589</v>
      </c>
      <c r="D23" s="76">
        <f t="shared" si="0"/>
        <v>1443.5529331747723</v>
      </c>
      <c r="E23" s="76">
        <f t="shared" si="1"/>
        <v>599.66042308246074</v>
      </c>
      <c r="F23" s="80">
        <f t="shared" si="3"/>
        <v>0</v>
      </c>
      <c r="G23" s="1"/>
      <c r="H23" s="13"/>
      <c r="I23" s="13"/>
      <c r="J23" s="13"/>
      <c r="K23" s="13"/>
      <c r="L23" s="13"/>
      <c r="M23" s="13"/>
      <c r="N23" s="13"/>
      <c r="O23" s="1"/>
    </row>
    <row r="24" spans="1:15" ht="21" x14ac:dyDescent="0.65">
      <c r="A24" s="14">
        <v>0.2</v>
      </c>
      <c r="B24" s="78">
        <f t="shared" si="2"/>
        <v>0.37600055316384068</v>
      </c>
      <c r="C24" s="79">
        <v>102.10562447941369</v>
      </c>
      <c r="D24" s="76">
        <f t="shared" si="0"/>
        <v>1428.8021020225947</v>
      </c>
      <c r="E24" s="76">
        <f t="shared" si="1"/>
        <v>592.79947449435144</v>
      </c>
      <c r="F24" s="80">
        <f t="shared" si="3"/>
        <v>0</v>
      </c>
      <c r="G24" s="1"/>
      <c r="H24" s="13"/>
      <c r="I24" s="13"/>
      <c r="J24" s="13"/>
      <c r="K24" s="13"/>
      <c r="L24" s="13"/>
      <c r="M24" s="13"/>
      <c r="N24" s="13"/>
      <c r="O24" s="1"/>
    </row>
    <row r="25" spans="1:15" ht="21" x14ac:dyDescent="0.65">
      <c r="A25" s="14">
        <v>0.21</v>
      </c>
      <c r="B25" s="78">
        <f t="shared" si="2"/>
        <v>0.39079706935498648</v>
      </c>
      <c r="C25" s="79">
        <v>101.72474969939995</v>
      </c>
      <c r="D25" s="76">
        <f t="shared" si="0"/>
        <v>1414.3132033799511</v>
      </c>
      <c r="E25" s="76">
        <f t="shared" si="1"/>
        <v>586.06864213950655</v>
      </c>
      <c r="F25" s="80">
        <f t="shared" si="3"/>
        <v>0</v>
      </c>
      <c r="G25" s="1"/>
      <c r="H25" s="13"/>
      <c r="I25" s="13"/>
      <c r="J25" s="13"/>
      <c r="K25" s="13"/>
      <c r="L25" s="13"/>
      <c r="M25" s="13"/>
      <c r="N25" s="13"/>
      <c r="O25" s="1"/>
    </row>
    <row r="26" spans="1:15" ht="21" x14ac:dyDescent="0.65">
      <c r="A26" s="14">
        <v>0.22</v>
      </c>
      <c r="B26" s="78">
        <f t="shared" si="2"/>
        <v>0.40528629826463308</v>
      </c>
      <c r="C26" s="79">
        <v>101.34766624039827</v>
      </c>
      <c r="D26" s="76">
        <f t="shared" si="0"/>
        <v>1400.0799394596415</v>
      </c>
      <c r="E26" s="76">
        <f t="shared" si="1"/>
        <v>579.46463246010012</v>
      </c>
      <c r="F26" s="80">
        <f t="shared" si="3"/>
        <v>0</v>
      </c>
      <c r="G26" s="1"/>
      <c r="H26" s="13"/>
      <c r="I26" s="13"/>
      <c r="J26" s="13"/>
      <c r="K26" s="13"/>
      <c r="L26" s="13"/>
      <c r="M26" s="13"/>
      <c r="N26" s="13"/>
      <c r="O26" s="1"/>
    </row>
    <row r="27" spans="1:15" ht="21" x14ac:dyDescent="0.65">
      <c r="A27" s="14">
        <v>0.23</v>
      </c>
      <c r="B27" s="78">
        <f t="shared" si="2"/>
        <v>0.41947648061366344</v>
      </c>
      <c r="C27" s="79">
        <v>100.97431465698806</v>
      </c>
      <c r="D27" s="76">
        <f t="shared" si="0"/>
        <v>1386.0961968103661</v>
      </c>
      <c r="E27" s="76">
        <f t="shared" si="1"/>
        <v>572.98425290080047</v>
      </c>
      <c r="F27" s="80">
        <f t="shared" si="3"/>
        <v>0</v>
      </c>
      <c r="G27" s="1"/>
      <c r="H27" s="13"/>
      <c r="I27" s="13"/>
      <c r="J27" s="13"/>
      <c r="K27" s="13"/>
      <c r="L27" s="13"/>
      <c r="M27" s="13"/>
      <c r="N27" s="13"/>
      <c r="O27" s="1"/>
    </row>
    <row r="28" spans="1:15" ht="21" x14ac:dyDescent="0.65">
      <c r="A28" s="14">
        <v>0.24</v>
      </c>
      <c r="B28" s="78">
        <f t="shared" si="2"/>
        <v>0.43337559162885247</v>
      </c>
      <c r="C28" s="79">
        <v>100.60463666072333</v>
      </c>
      <c r="D28" s="76">
        <f t="shared" si="0"/>
        <v>1372.356040158033</v>
      </c>
      <c r="E28" s="76">
        <f t="shared" si="1"/>
        <v>566.62440837114764</v>
      </c>
      <c r="F28" s="80">
        <f t="shared" si="3"/>
        <v>0</v>
      </c>
      <c r="G28" s="1"/>
      <c r="H28" s="13"/>
      <c r="I28" s="13"/>
      <c r="J28" s="13"/>
      <c r="K28" s="13"/>
      <c r="L28" s="13"/>
      <c r="M28" s="13"/>
      <c r="N28" s="13"/>
      <c r="O28" s="1"/>
    </row>
    <row r="29" spans="1:15" ht="21" x14ac:dyDescent="0.65">
      <c r="A29" s="14">
        <v>0.25</v>
      </c>
      <c r="B29" s="78">
        <f t="shared" si="2"/>
        <v>0.44699135081261543</v>
      </c>
      <c r="C29" s="79">
        <v>100.23857509632624</v>
      </c>
      <c r="D29" s="76">
        <f t="shared" si="0"/>
        <v>1358.853706470351</v>
      </c>
      <c r="E29" s="76">
        <f t="shared" si="1"/>
        <v>560.38209784321657</v>
      </c>
      <c r="F29" s="80">
        <f t="shared" si="3"/>
        <v>0</v>
      </c>
      <c r="G29" s="1"/>
      <c r="H29" s="13"/>
      <c r="I29" s="13"/>
      <c r="J29" s="13"/>
      <c r="K29" s="13"/>
      <c r="L29" s="13"/>
      <c r="M29" s="13"/>
      <c r="N29" s="13"/>
      <c r="O29" s="1"/>
    </row>
    <row r="30" spans="1:15" ht="21" x14ac:dyDescent="0.65">
      <c r="A30" s="14">
        <v>0.26</v>
      </c>
      <c r="B30" s="78">
        <f t="shared" si="2"/>
        <v>0.46033123131768544</v>
      </c>
      <c r="C30" s="79">
        <v>99.876073918260957</v>
      </c>
      <c r="D30" s="76">
        <f t="shared" si="0"/>
        <v>1345.5835992363113</v>
      </c>
      <c r="E30" s="76">
        <f t="shared" si="1"/>
        <v>554.25441107913434</v>
      </c>
      <c r="F30" s="80">
        <f t="shared" si="3"/>
        <v>0</v>
      </c>
      <c r="G30" s="1"/>
      <c r="H30" s="13"/>
      <c r="I30" s="13"/>
      <c r="J30" s="13"/>
      <c r="K30" s="13"/>
      <c r="L30" s="13"/>
      <c r="M30" s="13"/>
      <c r="N30" s="13"/>
      <c r="O30" s="1"/>
    </row>
    <row r="31" spans="1:15" ht="21" x14ac:dyDescent="0.65">
      <c r="A31" s="14">
        <v>0.27</v>
      </c>
      <c r="B31" s="78">
        <f t="shared" si="2"/>
        <v>0.47340246894369109</v>
      </c>
      <c r="C31" s="79">
        <v>99.517078167694052</v>
      </c>
      <c r="D31" s="76">
        <f t="shared" si="0"/>
        <v>1332.540282952612</v>
      </c>
      <c r="E31" s="76">
        <f t="shared" si="1"/>
        <v>548.23852548328045</v>
      </c>
      <c r="F31" s="80">
        <f t="shared" si="3"/>
        <v>0</v>
      </c>
      <c r="G31" s="1"/>
      <c r="H31" s="13"/>
      <c r="I31" s="13"/>
      <c r="J31" s="13"/>
      <c r="K31" s="13"/>
      <c r="L31" s="13"/>
      <c r="M31" s="13"/>
      <c r="N31" s="13"/>
      <c r="O31" s="1"/>
    </row>
    <row r="32" spans="1:15" ht="21" x14ac:dyDescent="0.65">
      <c r="A32" s="14">
        <v>0.28000000000000003</v>
      </c>
      <c r="B32" s="78">
        <f t="shared" si="2"/>
        <v>0.48621207077182432</v>
      </c>
      <c r="C32" s="79">
        <v>99.161533949844554</v>
      </c>
      <c r="D32" s="76">
        <f t="shared" si="0"/>
        <v>1319.7184778092374</v>
      </c>
      <c r="E32" s="76">
        <f t="shared" si="1"/>
        <v>542.33170307418436</v>
      </c>
      <c r="F32" s="80">
        <f t="shared" si="3"/>
        <v>0</v>
      </c>
      <c r="G32" s="1"/>
      <c r="H32" s="13"/>
      <c r="I32" s="13"/>
      <c r="J32" s="13"/>
      <c r="K32" s="13"/>
      <c r="L32" s="13"/>
      <c r="M32" s="13"/>
      <c r="N32" s="13"/>
      <c r="O32" s="1"/>
    </row>
    <row r="33" spans="1:15" ht="21" x14ac:dyDescent="0.65">
      <c r="A33" s="14">
        <v>0.28999999999999998</v>
      </c>
      <c r="B33" s="78">
        <f t="shared" si="2"/>
        <v>0.49876682345309936</v>
      </c>
      <c r="C33" s="79">
        <v>98.809388411727525</v>
      </c>
      <c r="D33" s="76">
        <f t="shared" si="0"/>
        <v>1307.1130545667431</v>
      </c>
      <c r="E33" s="76">
        <f t="shared" si="1"/>
        <v>536.53128757133129</v>
      </c>
      <c r="F33" s="80">
        <f t="shared" si="3"/>
        <v>0</v>
      </c>
      <c r="G33" s="1"/>
      <c r="H33" s="13"/>
      <c r="I33" s="13"/>
      <c r="J33" s="13"/>
      <c r="K33" s="13"/>
      <c r="L33" s="13"/>
      <c r="M33" s="13"/>
      <c r="N33" s="13"/>
      <c r="O33" s="1"/>
    </row>
    <row r="34" spans="1:15" ht="21" x14ac:dyDescent="0.65">
      <c r="A34" s="14">
        <v>0.3</v>
      </c>
      <c r="B34" s="78">
        <f t="shared" si="2"/>
        <v>0.51107330116502048</v>
      </c>
      <c r="C34" s="79">
        <v>98.460589720292276</v>
      </c>
      <c r="D34" s="76">
        <f t="shared" si="0"/>
        <v>1294.719029618052</v>
      </c>
      <c r="E34" s="76">
        <f t="shared" si="1"/>
        <v>530.83470159226397</v>
      </c>
      <c r="F34" s="80">
        <f t="shared" si="3"/>
        <v>0</v>
      </c>
      <c r="G34" s="1"/>
      <c r="H34" s="13"/>
      <c r="I34" s="13"/>
      <c r="J34" s="13"/>
      <c r="K34" s="13"/>
      <c r="L34" s="13"/>
      <c r="M34" s="13"/>
      <c r="N34" s="13"/>
      <c r="O34" s="1"/>
    </row>
    <row r="35" spans="1:15" ht="21" x14ac:dyDescent="0.65">
      <c r="A35" s="14">
        <v>0.31</v>
      </c>
      <c r="B35" s="78">
        <f t="shared" si="2"/>
        <v>0.52313787325082395</v>
      </c>
      <c r="C35" s="79">
        <v>98.115087040957491</v>
      </c>
      <c r="D35" s="76">
        <f t="shared" si="0"/>
        <v>1282.5315602278263</v>
      </c>
      <c r="E35" s="76">
        <f t="shared" si="1"/>
        <v>525.23944395561455</v>
      </c>
      <c r="F35" s="80">
        <f t="shared" si="3"/>
        <v>0</v>
      </c>
      <c r="G35" s="1"/>
      <c r="H35" s="13"/>
      <c r="I35" s="13"/>
      <c r="J35" s="13"/>
      <c r="K35" s="13"/>
      <c r="L35" s="13"/>
      <c r="M35" s="13"/>
      <c r="N35" s="13"/>
      <c r="O35" s="1"/>
    </row>
    <row r="36" spans="1:15" ht="21" x14ac:dyDescent="0.65">
      <c r="A36" s="14">
        <v>0.32</v>
      </c>
      <c r="B36" s="78">
        <f t="shared" si="2"/>
        <v>0.53496671155483899</v>
      </c>
      <c r="C36" s="79">
        <v>97.772830516542172</v>
      </c>
      <c r="D36" s="76">
        <f t="shared" ref="D36:D67" si="4">10^($I$4-$J$4/(C36+$K$4))</f>
        <v>1270.5459399427425</v>
      </c>
      <c r="E36" s="76">
        <f t="shared" ref="E36:E67" si="5">10^($I$5-$J$5/(C36+$K$5))</f>
        <v>519.74308708576734</v>
      </c>
      <c r="F36" s="80">
        <f t="shared" si="3"/>
        <v>0</v>
      </c>
      <c r="G36" s="1"/>
      <c r="H36" s="13"/>
      <c r="I36" s="13"/>
      <c r="J36" s="13"/>
      <c r="K36" s="13"/>
      <c r="L36" s="13"/>
      <c r="M36" s="13"/>
      <c r="N36" s="13"/>
      <c r="O36" s="1"/>
    </row>
    <row r="37" spans="1:15" ht="21" x14ac:dyDescent="0.65">
      <c r="A37" s="14">
        <v>0.33</v>
      </c>
      <c r="B37" s="78">
        <f t="shared" si="2"/>
        <v>0.54656579746690892</v>
      </c>
      <c r="C37" s="79">
        <v>97.433771246593338</v>
      </c>
      <c r="D37" s="76">
        <f t="shared" si="4"/>
        <v>1258.7575941662144</v>
      </c>
      <c r="E37" s="76">
        <f t="shared" si="5"/>
        <v>514.34327451514923</v>
      </c>
      <c r="F37" s="80">
        <f t="shared" si="3"/>
        <v>0</v>
      </c>
      <c r="G37" s="1"/>
      <c r="H37" s="13"/>
      <c r="I37" s="13"/>
      <c r="J37" s="13"/>
      <c r="K37" s="13"/>
      <c r="L37" s="13"/>
      <c r="M37" s="13"/>
      <c r="N37" s="13"/>
      <c r="O37" s="1"/>
    </row>
    <row r="38" spans="1:15" ht="21" x14ac:dyDescent="0.65">
      <c r="A38" s="14">
        <v>0.34</v>
      </c>
      <c r="B38" s="78">
        <f t="shared" si="2"/>
        <v>0.55794092868825662</v>
      </c>
      <c r="C38" s="79">
        <v>97.097861267108115</v>
      </c>
      <c r="D38" s="76">
        <f t="shared" si="4"/>
        <v>1247.1620758913971</v>
      </c>
      <c r="E38" s="76">
        <f t="shared" si="5"/>
        <v>509.03771848019051</v>
      </c>
      <c r="F38" s="80">
        <f t="shared" si="3"/>
        <v>0</v>
      </c>
      <c r="G38" s="1"/>
      <c r="H38" s="13"/>
      <c r="I38" s="13"/>
      <c r="J38" s="13"/>
      <c r="K38" s="13"/>
      <c r="L38" s="13"/>
      <c r="M38" s="13"/>
      <c r="N38" s="13"/>
      <c r="O38" s="1"/>
    </row>
    <row r="39" spans="1:15" ht="21" x14ac:dyDescent="0.65">
      <c r="A39" s="14">
        <v>0.35</v>
      </c>
      <c r="B39" s="78">
        <f t="shared" si="2"/>
        <v>0.56909772573062067</v>
      </c>
      <c r="C39" s="79">
        <v>96.765053530649652</v>
      </c>
      <c r="D39" s="76">
        <f t="shared" si="4"/>
        <v>1235.7550615864907</v>
      </c>
      <c r="E39" s="76">
        <f t="shared" si="5"/>
        <v>503.8241976072751</v>
      </c>
      <c r="F39" s="80">
        <f t="shared" si="3"/>
        <v>0</v>
      </c>
      <c r="G39" s="1"/>
      <c r="H39" s="13"/>
      <c r="I39" s="13"/>
      <c r="J39" s="13"/>
      <c r="K39" s="13"/>
      <c r="L39" s="13"/>
      <c r="M39" s="13"/>
      <c r="N39" s="13"/>
      <c r="O39" s="1"/>
    </row>
    <row r="40" spans="1:15" ht="21" x14ac:dyDescent="0.65">
      <c r="A40" s="14">
        <v>0.36</v>
      </c>
      <c r="B40" s="78">
        <f t="shared" si="2"/>
        <v>0.58004163815996568</v>
      </c>
      <c r="C40" s="79">
        <v>96.43530188685358</v>
      </c>
      <c r="D40" s="76">
        <f t="shared" si="4"/>
        <v>1224.5323472265943</v>
      </c>
      <c r="E40" s="76">
        <f t="shared" si="5"/>
        <v>498.70055468504063</v>
      </c>
      <c r="F40" s="80">
        <f t="shared" si="3"/>
        <v>0</v>
      </c>
      <c r="G40" s="1"/>
      <c r="H40" s="13"/>
      <c r="I40" s="13"/>
      <c r="J40" s="13"/>
      <c r="K40" s="13"/>
      <c r="L40" s="13"/>
      <c r="M40" s="13"/>
      <c r="N40" s="13"/>
      <c r="O40" s="1"/>
    </row>
    <row r="41" spans="1:15" ht="21" x14ac:dyDescent="0.65">
      <c r="A41" s="14">
        <v>0.37</v>
      </c>
      <c r="B41" s="78">
        <f t="shared" si="2"/>
        <v>0.59077795059559124</v>
      </c>
      <c r="C41" s="79">
        <v>96.108561063322995</v>
      </c>
      <c r="D41" s="76">
        <f t="shared" si="4"/>
        <v>1213.4898444666198</v>
      </c>
      <c r="E41" s="76">
        <f t="shared" si="5"/>
        <v>493.66469451960342</v>
      </c>
      <c r="F41" s="80">
        <f t="shared" si="3"/>
        <v>0</v>
      </c>
      <c r="G41" s="1"/>
      <c r="H41" s="13"/>
      <c r="I41" s="13"/>
      <c r="J41" s="13"/>
      <c r="K41" s="13"/>
      <c r="L41" s="13"/>
      <c r="M41" s="13"/>
      <c r="N41" s="13"/>
      <c r="O41" s="1"/>
    </row>
    <row r="42" spans="1:15" ht="21" x14ac:dyDescent="0.65">
      <c r="A42" s="14">
        <v>0.38</v>
      </c>
      <c r="B42" s="78">
        <f t="shared" si="2"/>
        <v>0.60131178847495026</v>
      </c>
      <c r="C42" s="79">
        <v>95.784786646908188</v>
      </c>
      <c r="D42" s="76">
        <f t="shared" si="4"/>
        <v>1202.6235769499006</v>
      </c>
      <c r="E42" s="76">
        <f t="shared" si="5"/>
        <v>488.71458186941578</v>
      </c>
      <c r="F42" s="80">
        <f t="shared" si="3"/>
        <v>0</v>
      </c>
      <c r="G42" s="1"/>
      <c r="H42" s="13"/>
      <c r="I42" s="13"/>
      <c r="J42" s="13"/>
      <c r="K42" s="13"/>
      <c r="L42" s="13"/>
      <c r="M42" s="13"/>
      <c r="N42" s="13"/>
      <c r="O42" s="1"/>
    </row>
    <row r="43" spans="1:15" ht="21" x14ac:dyDescent="0.65">
      <c r="A43" s="14">
        <v>0.39</v>
      </c>
      <c r="B43" s="78">
        <f t="shared" si="2"/>
        <v>0.61164812359406939</v>
      </c>
      <c r="C43" s="79">
        <v>95.463935065367977</v>
      </c>
      <c r="D43" s="76">
        <f t="shared" si="4"/>
        <v>1191.9296767474173</v>
      </c>
      <c r="E43" s="76">
        <f t="shared" si="5"/>
        <v>483.84823945656996</v>
      </c>
      <c r="F43" s="80">
        <f t="shared" si="3"/>
        <v>0</v>
      </c>
      <c r="G43" s="1"/>
      <c r="H43" s="13"/>
      <c r="I43" s="13"/>
      <c r="J43" s="13"/>
      <c r="K43" s="13"/>
      <c r="L43" s="13"/>
      <c r="M43" s="13"/>
      <c r="N43" s="13"/>
      <c r="O43" s="1"/>
    </row>
    <row r="44" spans="1:15" ht="21" x14ac:dyDescent="0.65">
      <c r="A44" s="14">
        <v>0.4</v>
      </c>
      <c r="B44" s="78">
        <f t="shared" si="2"/>
        <v>0.62179177943300612</v>
      </c>
      <c r="C44" s="79">
        <v>95.145963569408011</v>
      </c>
      <c r="D44" s="76">
        <f t="shared" si="4"/>
        <v>1181.4043809227117</v>
      </c>
      <c r="E44" s="76">
        <f t="shared" si="5"/>
        <v>479.06374605152496</v>
      </c>
      <c r="F44" s="80">
        <f t="shared" si="3"/>
        <v>0</v>
      </c>
      <c r="G44" s="1"/>
      <c r="H44" s="13"/>
      <c r="I44" s="13"/>
      <c r="J44" s="13"/>
      <c r="K44" s="13"/>
      <c r="L44" s="13"/>
      <c r="M44" s="13"/>
      <c r="N44" s="13"/>
      <c r="O44" s="1"/>
    </row>
    <row r="45" spans="1:15" ht="21" x14ac:dyDescent="0.65">
      <c r="A45" s="14">
        <v>0.41</v>
      </c>
      <c r="B45" s="78">
        <f t="shared" si="2"/>
        <v>0.63174743627536933</v>
      </c>
      <c r="C45" s="79">
        <v>94.830830215093044</v>
      </c>
      <c r="D45" s="76">
        <f t="shared" si="4"/>
        <v>1171.0440282177578</v>
      </c>
      <c r="E45" s="76">
        <f t="shared" si="5"/>
        <v>474.35923462833682</v>
      </c>
      <c r="F45" s="80">
        <f t="shared" si="3"/>
        <v>0</v>
      </c>
      <c r="G45" s="1"/>
      <c r="H45" s="13"/>
      <c r="I45" s="13"/>
      <c r="J45" s="13"/>
      <c r="K45" s="13"/>
      <c r="L45" s="13"/>
      <c r="M45" s="13"/>
      <c r="N45" s="13"/>
      <c r="O45" s="1"/>
    </row>
    <row r="46" spans="1:15" ht="21" x14ac:dyDescent="0.65">
      <c r="A46" s="14">
        <v>0.42</v>
      </c>
      <c r="B46" s="78">
        <f t="shared" si="2"/>
        <v>0.64151963613051899</v>
      </c>
      <c r="C46" s="79">
        <v>94.518493846626711</v>
      </c>
      <c r="D46" s="76">
        <f t="shared" si="4"/>
        <v>1160.8450558552249</v>
      </c>
      <c r="E46" s="76">
        <f t="shared" si="5"/>
        <v>469.73289058759667</v>
      </c>
      <c r="F46" s="80">
        <f t="shared" si="3"/>
        <v>0</v>
      </c>
      <c r="G46" s="1"/>
      <c r="H46" s="13"/>
      <c r="I46" s="13"/>
      <c r="J46" s="13"/>
      <c r="K46" s="13"/>
      <c r="L46" s="13"/>
      <c r="M46" s="13"/>
      <c r="N46" s="13"/>
      <c r="O46" s="1"/>
    </row>
    <row r="47" spans="1:15" ht="21" x14ac:dyDescent="0.65">
      <c r="A47" s="14">
        <v>0.43</v>
      </c>
      <c r="B47" s="78">
        <f t="shared" si="2"/>
        <v>0.65111278746669554</v>
      </c>
      <c r="C47" s="79">
        <v>94.208914079495656</v>
      </c>
      <c r="D47" s="76">
        <f t="shared" si="4"/>
        <v>1150.8039964527643</v>
      </c>
      <c r="E47" s="76">
        <f t="shared" si="5"/>
        <v>465.18295004440586</v>
      </c>
      <c r="F47" s="80">
        <f t="shared" si="3"/>
        <v>0</v>
      </c>
      <c r="G47" s="1"/>
      <c r="H47" s="13"/>
      <c r="I47" s="13"/>
      <c r="J47" s="13"/>
      <c r="K47" s="13"/>
      <c r="L47" s="13"/>
      <c r="M47" s="13"/>
      <c r="N47" s="13"/>
      <c r="O47" s="1"/>
    </row>
    <row r="48" spans="1:15" ht="21" x14ac:dyDescent="0.65">
      <c r="A48" s="14">
        <v>0.44</v>
      </c>
      <c r="B48" s="78">
        <f t="shared" si="2"/>
        <v>0.66053116976297988</v>
      </c>
      <c r="C48" s="79">
        <v>93.902051283972469</v>
      </c>
      <c r="D48" s="76">
        <f t="shared" si="4"/>
        <v>1140.9174750451471</v>
      </c>
      <c r="E48" s="76">
        <f t="shared" si="5"/>
        <v>460.70769817881228</v>
      </c>
      <c r="F48" s="80">
        <f t="shared" si="3"/>
        <v>0</v>
      </c>
      <c r="G48" s="1"/>
      <c r="H48" s="13"/>
      <c r="I48" s="13"/>
      <c r="J48" s="13"/>
      <c r="K48" s="13"/>
      <c r="L48" s="13"/>
      <c r="M48" s="13"/>
      <c r="N48" s="13"/>
      <c r="O48" s="1"/>
    </row>
    <row r="49" spans="1:15" ht="21" x14ac:dyDescent="0.65">
      <c r="A49" s="14">
        <v>0.45</v>
      </c>
      <c r="B49" s="78">
        <f t="shared" si="2"/>
        <v>0.66977893788757892</v>
      </c>
      <c r="C49" s="79">
        <v>93.597866568971753</v>
      </c>
      <c r="D49" s="76">
        <f t="shared" si="4"/>
        <v>1131.1822062101332</v>
      </c>
      <c r="E49" s="76">
        <f t="shared" si="5"/>
        <v>456.30546764625529</v>
      </c>
      <c r="F49" s="80">
        <f t="shared" si="3"/>
        <v>0</v>
      </c>
      <c r="G49" s="1"/>
      <c r="H49" s="13"/>
      <c r="I49" s="13"/>
      <c r="J49" s="13"/>
      <c r="K49" s="13"/>
      <c r="L49" s="13"/>
      <c r="M49" s="13"/>
      <c r="N49" s="13"/>
      <c r="O49" s="1"/>
    </row>
    <row r="50" spans="1:15" ht="21" x14ac:dyDescent="0.65">
      <c r="A50" s="14">
        <v>0.46</v>
      </c>
      <c r="B50" s="78">
        <f t="shared" si="2"/>
        <v>0.67886012630968184</v>
      </c>
      <c r="C50" s="79">
        <v>93.296321766254408</v>
      </c>
      <c r="D50" s="76">
        <f t="shared" si="4"/>
        <v>1121.5949912942569</v>
      </c>
      <c r="E50" s="76">
        <f t="shared" si="5"/>
        <v>451.97463704563387</v>
      </c>
      <c r="F50" s="80">
        <f t="shared" si="3"/>
        <v>0</v>
      </c>
      <c r="G50" s="1"/>
      <c r="H50" s="13"/>
      <c r="I50" s="13"/>
      <c r="J50" s="13"/>
      <c r="K50" s="13"/>
      <c r="L50" s="13"/>
      <c r="M50" s="13"/>
      <c r="N50" s="13"/>
      <c r="O50" s="1"/>
    </row>
    <row r="51" spans="1:15" ht="21" x14ac:dyDescent="0.65">
      <c r="A51" s="14">
        <v>0.47</v>
      </c>
      <c r="B51" s="78">
        <f t="shared" si="2"/>
        <v>0.68777865315175035</v>
      </c>
      <c r="C51" s="79">
        <v>92.997379414974986</v>
      </c>
      <c r="D51" s="76">
        <f t="shared" si="4"/>
        <v>1112.1527157347452</v>
      </c>
      <c r="E51" s="76">
        <f t="shared" si="5"/>
        <v>447.71362944277291</v>
      </c>
      <c r="F51" s="80">
        <f t="shared" si="3"/>
        <v>0</v>
      </c>
      <c r="G51" s="1"/>
      <c r="H51" s="13"/>
      <c r="I51" s="13"/>
      <c r="J51" s="13"/>
      <c r="K51" s="13"/>
      <c r="L51" s="13"/>
      <c r="M51" s="13"/>
      <c r="N51" s="13"/>
      <c r="O51" s="1"/>
    </row>
    <row r="52" spans="1:15" ht="21" x14ac:dyDescent="0.65">
      <c r="A52" s="14">
        <v>0.48</v>
      </c>
      <c r="B52" s="78">
        <f t="shared" si="2"/>
        <v>0.6965383240888392</v>
      </c>
      <c r="C52" s="79">
        <v>92.701002746565678</v>
      </c>
      <c r="D52" s="76">
        <f t="shared" si="4"/>
        <v>1102.8523464739956</v>
      </c>
      <c r="E52" s="76">
        <f t="shared" si="5"/>
        <v>443.52091094708084</v>
      </c>
      <c r="F52" s="80">
        <f t="shared" si="3"/>
        <v>0</v>
      </c>
      <c r="G52" s="1"/>
      <c r="H52" s="13"/>
      <c r="I52" s="13"/>
      <c r="J52" s="13"/>
      <c r="K52" s="13"/>
      <c r="L52" s="13"/>
      <c r="M52" s="13"/>
      <c r="N52" s="13"/>
      <c r="O52" s="1"/>
    </row>
    <row r="53" spans="1:15" ht="21" x14ac:dyDescent="0.65">
      <c r="A53" s="14">
        <v>0.49</v>
      </c>
      <c r="B53" s="78">
        <f t="shared" si="2"/>
        <v>0.7051428361012344</v>
      </c>
      <c r="C53" s="79">
        <v>92.407155669951834</v>
      </c>
      <c r="D53" s="76">
        <f t="shared" si="4"/>
        <v>1093.6909294631391</v>
      </c>
      <c r="E53" s="76">
        <f t="shared" si="5"/>
        <v>439.39498933933578</v>
      </c>
      <c r="F53" s="80">
        <f t="shared" si="3"/>
        <v>0</v>
      </c>
      <c r="G53" s="1"/>
      <c r="H53" s="13"/>
      <c r="I53" s="13"/>
      <c r="J53" s="13"/>
      <c r="K53" s="13"/>
      <c r="L53" s="13"/>
      <c r="M53" s="13"/>
      <c r="N53" s="13"/>
      <c r="O53" s="1"/>
    </row>
    <row r="54" spans="1:15" ht="21" x14ac:dyDescent="0.65">
      <c r="A54" s="14">
        <v>0.5</v>
      </c>
      <c r="B54" s="78">
        <f t="shared" si="2"/>
        <v>0.71359578108645105</v>
      </c>
      <c r="C54" s="79">
        <v>92.115802757093206</v>
      </c>
      <c r="D54" s="76">
        <f t="shared" si="4"/>
        <v>1084.6655872514057</v>
      </c>
      <c r="E54" s="76">
        <f t="shared" si="5"/>
        <v>435.33441274859467</v>
      </c>
      <c r="F54" s="80">
        <f t="shared" si="3"/>
        <v>0</v>
      </c>
      <c r="G54" s="1"/>
      <c r="H54" s="13"/>
      <c r="I54" s="13"/>
      <c r="J54" s="13"/>
      <c r="K54" s="13"/>
      <c r="L54" s="13"/>
      <c r="M54" s="13"/>
      <c r="N54" s="13"/>
      <c r="O54" s="1"/>
    </row>
    <row r="55" spans="1:15" ht="21" x14ac:dyDescent="0.65">
      <c r="A55" s="14">
        <v>0.51</v>
      </c>
      <c r="B55" s="78">
        <f t="shared" si="2"/>
        <v>0.72190064933631404</v>
      </c>
      <c r="C55" s="79">
        <v>91.826909228844784</v>
      </c>
      <c r="D55" s="76">
        <f t="shared" si="4"/>
        <v>1075.7735166580367</v>
      </c>
      <c r="E55" s="76">
        <f t="shared" si="5"/>
        <v>431.33776837632905</v>
      </c>
      <c r="F55" s="80">
        <f t="shared" si="3"/>
        <v>0</v>
      </c>
      <c r="G55" s="1"/>
      <c r="H55" s="13"/>
      <c r="I55" s="13"/>
      <c r="J55" s="13"/>
      <c r="K55" s="13"/>
      <c r="L55" s="13"/>
      <c r="M55" s="13"/>
      <c r="N55" s="13"/>
      <c r="O55" s="1"/>
    </row>
    <row r="56" spans="1:15" ht="21" x14ac:dyDescent="0.65">
      <c r="A56" s="14">
        <v>0.52</v>
      </c>
      <c r="B56" s="78">
        <f t="shared" si="2"/>
        <v>0.73006083288467694</v>
      </c>
      <c r="C56" s="79">
        <v>91.540440941132019</v>
      </c>
      <c r="D56" s="76">
        <f t="shared" si="4"/>
        <v>1067.0119865237584</v>
      </c>
      <c r="E56" s="76">
        <f t="shared" si="5"/>
        <v>427.40368126592682</v>
      </c>
      <c r="F56" s="80">
        <f t="shared" si="3"/>
        <v>0</v>
      </c>
      <c r="G56" s="1"/>
      <c r="H56" s="13"/>
      <c r="I56" s="13"/>
      <c r="J56" s="13"/>
      <c r="K56" s="13"/>
      <c r="L56" s="13"/>
      <c r="M56" s="13"/>
      <c r="N56" s="13"/>
      <c r="O56" s="1"/>
    </row>
    <row r="57" spans="1:15" ht="21" x14ac:dyDescent="0.65">
      <c r="A57" s="14">
        <v>0.53</v>
      </c>
      <c r="B57" s="78">
        <f t="shared" si="2"/>
        <v>0.73807962873100619</v>
      </c>
      <c r="C57" s="79">
        <v>91.256364371433762</v>
      </c>
      <c r="D57" s="76">
        <f t="shared" si="4"/>
        <v>1058.3783355388014</v>
      </c>
      <c r="E57" s="76">
        <f t="shared" si="5"/>
        <v>423.53081311581951</v>
      </c>
      <c r="F57" s="80">
        <f t="shared" si="3"/>
        <v>0</v>
      </c>
      <c r="G57" s="1"/>
      <c r="H57" s="13"/>
      <c r="I57" s="13"/>
      <c r="J57" s="13"/>
      <c r="K57" s="13"/>
      <c r="L57" s="13"/>
      <c r="M57" s="13"/>
      <c r="N57" s="13"/>
      <c r="O57" s="1"/>
    </row>
    <row r="58" spans="1:15" ht="21" x14ac:dyDescent="0.65">
      <c r="A58" s="14">
        <v>0.54</v>
      </c>
      <c r="B58" s="78">
        <f t="shared" si="2"/>
        <v>0.7459602419448822</v>
      </c>
      <c r="C58" s="79">
        <v>90.974646605567656</v>
      </c>
      <c r="D58" s="76">
        <f t="shared" si="4"/>
        <v>1049.869970144649</v>
      </c>
      <c r="E58" s="76">
        <f t="shared" si="5"/>
        <v>419.71786113454306</v>
      </c>
      <c r="F58" s="80">
        <f t="shared" si="3"/>
        <v>0</v>
      </c>
      <c r="G58" s="1"/>
      <c r="H58" s="13"/>
      <c r="I58" s="13"/>
      <c r="J58" s="13"/>
      <c r="K58" s="13"/>
      <c r="L58" s="13"/>
      <c r="M58" s="13"/>
      <c r="N58" s="13"/>
      <c r="O58" s="1"/>
    </row>
    <row r="59" spans="1:15" ht="21" x14ac:dyDescent="0.65">
      <c r="A59" s="14">
        <v>0.55000000000000004</v>
      </c>
      <c r="B59" s="78">
        <f t="shared" si="2"/>
        <v>0.75370578865625126</v>
      </c>
      <c r="C59" s="79">
        <v>90.695255324771807</v>
      </c>
      <c r="D59" s="76">
        <f t="shared" si="4"/>
        <v>1041.4843625068197</v>
      </c>
      <c r="E59" s="76">
        <f t="shared" si="5"/>
        <v>415.96355693610946</v>
      </c>
      <c r="F59" s="80">
        <f t="shared" si="3"/>
        <v>0</v>
      </c>
      <c r="G59" s="1"/>
      <c r="H59" s="13"/>
      <c r="I59" s="13"/>
      <c r="J59" s="13"/>
      <c r="K59" s="13"/>
      <c r="L59" s="13"/>
      <c r="M59" s="13"/>
      <c r="N59" s="13"/>
      <c r="O59" s="1"/>
    </row>
    <row r="60" spans="1:15" ht="21" x14ac:dyDescent="0.65">
      <c r="A60" s="14">
        <v>0.56000000000000005</v>
      </c>
      <c r="B60" s="78">
        <f t="shared" si="2"/>
        <v>0.76131929893602091</v>
      </c>
      <c r="C60" s="79">
        <v>90.418158793077268</v>
      </c>
      <c r="D60" s="76">
        <f t="shared" si="4"/>
        <v>1033.2190485560282</v>
      </c>
      <c r="E60" s="76">
        <f t="shared" si="5"/>
        <v>412.26666547414493</v>
      </c>
      <c r="F60" s="80">
        <f t="shared" si="3"/>
        <v>0</v>
      </c>
      <c r="G60" s="1"/>
      <c r="H60" s="13"/>
      <c r="I60" s="13"/>
      <c r="J60" s="13"/>
      <c r="K60" s="13"/>
      <c r="L60" s="13"/>
      <c r="M60" s="13"/>
      <c r="N60" s="13"/>
      <c r="O60" s="1"/>
    </row>
    <row r="61" spans="1:15" ht="21" x14ac:dyDescent="0.65">
      <c r="A61" s="14">
        <v>0.56999999999999995</v>
      </c>
      <c r="B61" s="78">
        <f t="shared" si="2"/>
        <v>0.76880371957142501</v>
      </c>
      <c r="C61" s="79">
        <v>90.143325844964934</v>
      </c>
      <c r="D61" s="76">
        <f t="shared" si="4"/>
        <v>1025.0716260952333</v>
      </c>
      <c r="E61" s="76">
        <f t="shared" si="5"/>
        <v>408.62598401329473</v>
      </c>
      <c r="F61" s="80">
        <f t="shared" si="3"/>
        <v>0</v>
      </c>
      <c r="G61" s="1"/>
      <c r="H61" s="13"/>
      <c r="I61" s="13"/>
      <c r="J61" s="13"/>
      <c r="K61" s="13"/>
      <c r="L61" s="13"/>
      <c r="M61" s="13"/>
      <c r="N61" s="13"/>
      <c r="O61" s="1"/>
    </row>
    <row r="62" spans="1:15" ht="21" x14ac:dyDescent="0.65">
      <c r="A62" s="14">
        <v>0.57999999999999996</v>
      </c>
      <c r="B62" s="78">
        <f t="shared" si="2"/>
        <v>0.77616191674036505</v>
      </c>
      <c r="C62" s="79">
        <v>89.870725873301311</v>
      </c>
      <c r="D62" s="76">
        <f t="shared" si="4"/>
        <v>1017.0397529701337</v>
      </c>
      <c r="E62" s="76">
        <f t="shared" si="5"/>
        <v>405.04034113648055</v>
      </c>
      <c r="F62" s="80">
        <f t="shared" si="3"/>
        <v>0</v>
      </c>
      <c r="G62" s="1"/>
      <c r="H62" s="13"/>
      <c r="I62" s="13"/>
      <c r="J62" s="13"/>
      <c r="K62" s="13"/>
      <c r="L62" s="13"/>
      <c r="M62" s="13"/>
      <c r="N62" s="13"/>
      <c r="O62" s="1"/>
    </row>
    <row r="63" spans="1:15" ht="21" x14ac:dyDescent="0.65">
      <c r="A63" s="14">
        <v>0.59</v>
      </c>
      <c r="B63" s="78">
        <f t="shared" si="2"/>
        <v>0.78339667858879225</v>
      </c>
      <c r="C63" s="79">
        <v>89.600328817547819</v>
      </c>
      <c r="D63" s="76">
        <f t="shared" si="4"/>
        <v>1009.1211453008173</v>
      </c>
      <c r="E63" s="76">
        <f t="shared" si="5"/>
        <v>401.50859578662812</v>
      </c>
      <c r="F63" s="80">
        <f t="shared" si="3"/>
        <v>0</v>
      </c>
      <c r="G63" s="1"/>
      <c r="H63" s="13"/>
      <c r="I63" s="13"/>
      <c r="J63" s="13"/>
      <c r="K63" s="13"/>
      <c r="L63" s="13"/>
      <c r="M63" s="13"/>
      <c r="N63" s="13"/>
      <c r="O63" s="1"/>
    </row>
    <row r="64" spans="1:15" ht="21" x14ac:dyDescent="0.65">
      <c r="A64" s="14">
        <v>0.6</v>
      </c>
      <c r="B64" s="78">
        <f t="shared" si="2"/>
        <v>0.79051071771496673</v>
      </c>
      <c r="C64" s="79">
        <v>89.332105152236977</v>
      </c>
      <c r="D64" s="76">
        <f t="shared" si="4"/>
        <v>1001.3135757722912</v>
      </c>
      <c r="E64" s="76">
        <f t="shared" si="5"/>
        <v>398.02963634156464</v>
      </c>
      <c r="F64" s="80">
        <f t="shared" si="3"/>
        <v>0</v>
      </c>
      <c r="G64" s="1"/>
      <c r="H64" s="13"/>
      <c r="I64" s="13"/>
      <c r="J64" s="13"/>
      <c r="K64" s="13"/>
      <c r="L64" s="13"/>
      <c r="M64" s="13"/>
      <c r="N64" s="13"/>
      <c r="O64" s="1"/>
    </row>
    <row r="65" spans="1:15" ht="21" x14ac:dyDescent="0.65">
      <c r="A65" s="14">
        <v>0.61</v>
      </c>
      <c r="B65" s="78">
        <f t="shared" si="2"/>
        <v>0.79750667356431837</v>
      </c>
      <c r="C65" s="79">
        <v>89.06602587571102</v>
      </c>
      <c r="D65" s="76">
        <f t="shared" si="4"/>
        <v>993.61487198177383</v>
      </c>
      <c r="E65" s="76">
        <f t="shared" si="5"/>
        <v>394.6023797208145</v>
      </c>
      <c r="F65" s="80">
        <f t="shared" si="3"/>
        <v>0</v>
      </c>
      <c r="G65" s="1"/>
      <c r="H65" s="13"/>
      <c r="I65" s="13"/>
      <c r="J65" s="13"/>
      <c r="K65" s="13"/>
      <c r="L65" s="13"/>
      <c r="M65" s="13"/>
      <c r="N65" s="13"/>
      <c r="O65" s="1"/>
    </row>
    <row r="66" spans="1:15" ht="21" x14ac:dyDescent="0.65">
      <c r="A66" s="14">
        <v>0.62</v>
      </c>
      <c r="B66" s="78">
        <f t="shared" si="2"/>
        <v>0.80438711473845637</v>
      </c>
      <c r="C66" s="79">
        <v>88.802062499116218</v>
      </c>
      <c r="D66" s="76">
        <f t="shared" si="4"/>
        <v>986.02291484068837</v>
      </c>
      <c r="E66" s="76">
        <f t="shared" si="5"/>
        <v>391.22577052308554</v>
      </c>
      <c r="F66" s="80">
        <f t="shared" si="3"/>
        <v>0</v>
      </c>
      <c r="G66" s="1"/>
      <c r="H66" s="13"/>
      <c r="I66" s="13"/>
      <c r="J66" s="13"/>
      <c r="K66" s="13"/>
      <c r="L66" s="13"/>
      <c r="M66" s="13"/>
      <c r="N66" s="13"/>
      <c r="O66" s="1"/>
    </row>
    <row r="67" spans="1:15" ht="21" x14ac:dyDescent="0.65">
      <c r="A67" s="14">
        <v>0.63</v>
      </c>
      <c r="B67" s="78">
        <f t="shared" si="2"/>
        <v>0.81115454122168185</v>
      </c>
      <c r="C67" s="79">
        <v>88.540187035648117</v>
      </c>
      <c r="D67" s="76">
        <f t="shared" si="4"/>
        <v>978.53563702933047</v>
      </c>
      <c r="E67" s="76">
        <f t="shared" si="5"/>
        <v>387.8987801933016</v>
      </c>
      <c r="F67" s="80">
        <f t="shared" si="3"/>
        <v>0</v>
      </c>
      <c r="G67" s="1"/>
      <c r="H67" s="13"/>
      <c r="I67" s="13"/>
      <c r="J67" s="13"/>
      <c r="K67" s="13"/>
      <c r="L67" s="13"/>
      <c r="M67" s="13"/>
      <c r="N67" s="13"/>
      <c r="O67" s="1"/>
    </row>
    <row r="68" spans="1:15" ht="21" x14ac:dyDescent="0.65">
      <c r="A68" s="14">
        <v>0.64</v>
      </c>
      <c r="B68" s="78">
        <f t="shared" si="2"/>
        <v>0.81781138652829666</v>
      </c>
      <c r="C68" s="79">
        <v>88.280371990041857</v>
      </c>
      <c r="D68" s="76">
        <f t="shared" ref="D68:D99" si="6">10^($I$4-$J$4/(C68+$K$4))</f>
        <v>971.15102150235225</v>
      </c>
      <c r="E68" s="76">
        <f t="shared" ref="E68:E104" si="7">10^($I$5-$J$5/(C68+$K$5))</f>
        <v>384.62040621803794</v>
      </c>
      <c r="F68" s="80">
        <f t="shared" si="3"/>
        <v>-9.0949470177292824E-13</v>
      </c>
      <c r="G68" s="1"/>
      <c r="H68" s="13"/>
      <c r="I68" s="13"/>
      <c r="J68" s="13"/>
      <c r="K68" s="13"/>
      <c r="L68" s="13"/>
      <c r="M68" s="13"/>
      <c r="N68" s="13"/>
      <c r="O68" s="1"/>
    </row>
    <row r="69" spans="1:15" ht="21" x14ac:dyDescent="0.65">
      <c r="A69" s="14">
        <v>0.65</v>
      </c>
      <c r="B69" s="78">
        <f t="shared" ref="B69:B104" si="8">+A69*D69/$F$1</f>
        <v>0.82436001977379592</v>
      </c>
      <c r="C69" s="79">
        <v>88.022590348302501</v>
      </c>
      <c r="D69" s="76">
        <f t="shared" si="6"/>
        <v>963.86710004320753</v>
      </c>
      <c r="E69" s="76">
        <f t="shared" si="7"/>
        <v>381.38967134832916</v>
      </c>
      <c r="F69" s="80">
        <f t="shared" ref="F69:F104" si="9">+A69*D69+(1-A69)*E69-$F$1</f>
        <v>0</v>
      </c>
      <c r="G69" s="1"/>
      <c r="H69" s="13"/>
      <c r="I69" s="13"/>
      <c r="J69" s="13"/>
      <c r="K69" s="13"/>
      <c r="L69" s="13"/>
      <c r="M69" s="13"/>
      <c r="N69" s="13"/>
      <c r="O69" s="1"/>
    </row>
    <row r="70" spans="1:15" ht="21" x14ac:dyDescent="0.65">
      <c r="A70" s="14">
        <v>0.66</v>
      </c>
      <c r="B70" s="78">
        <f t="shared" si="8"/>
        <v>0.83080274767291162</v>
      </c>
      <c r="C70" s="79">
        <v>87.766815567669553</v>
      </c>
      <c r="D70" s="76">
        <f t="shared" si="6"/>
        <v>956.68195186577691</v>
      </c>
      <c r="E70" s="76">
        <f t="shared" si="7"/>
        <v>378.20562284878747</v>
      </c>
      <c r="F70" s="80">
        <f t="shared" si="9"/>
        <v>0</v>
      </c>
      <c r="G70" s="1"/>
      <c r="H70" s="13"/>
      <c r="I70" s="13"/>
      <c r="J70" s="13"/>
      <c r="K70" s="13"/>
      <c r="L70" s="13"/>
      <c r="M70" s="13"/>
      <c r="N70" s="13"/>
      <c r="O70" s="1"/>
    </row>
    <row r="71" spans="1:15" ht="21" x14ac:dyDescent="0.65">
      <c r="A71" s="14">
        <v>0.67</v>
      </c>
      <c r="B71" s="78">
        <f t="shared" si="8"/>
        <v>0.83714181646738595</v>
      </c>
      <c r="C71" s="79">
        <v>87.513021566811219</v>
      </c>
      <c r="D71" s="76">
        <f t="shared" si="6"/>
        <v>949.59370226151236</v>
      </c>
      <c r="E71" s="76">
        <f t="shared" si="7"/>
        <v>375.0673317720794</v>
      </c>
      <c r="F71" s="80">
        <f t="shared" si="9"/>
        <v>0</v>
      </c>
      <c r="G71" s="1"/>
      <c r="H71" s="13"/>
      <c r="I71" s="13"/>
      <c r="J71" s="13"/>
      <c r="K71" s="13"/>
      <c r="L71" s="13"/>
      <c r="M71" s="13"/>
      <c r="N71" s="13"/>
      <c r="O71" s="1"/>
    </row>
    <row r="72" spans="1:15" ht="21" x14ac:dyDescent="0.65">
      <c r="A72" s="14">
        <v>0.68</v>
      </c>
      <c r="B72" s="78">
        <f t="shared" si="8"/>
        <v>0.8433794137861913</v>
      </c>
      <c r="C72" s="79">
        <v>87.261182716242303</v>
      </c>
      <c r="D72" s="76">
        <f t="shared" si="6"/>
        <v>942.60052129044902</v>
      </c>
      <c r="E72" s="76">
        <f t="shared" si="7"/>
        <v>371.97389225779489</v>
      </c>
      <c r="F72" s="80">
        <f t="shared" si="9"/>
        <v>0</v>
      </c>
      <c r="G72" s="1"/>
      <c r="H72" s="13"/>
      <c r="I72" s="13"/>
      <c r="J72" s="13"/>
      <c r="K72" s="13"/>
      <c r="L72" s="13"/>
      <c r="M72" s="13"/>
      <c r="N72" s="13"/>
      <c r="O72" s="1"/>
    </row>
    <row r="73" spans="1:15" ht="21" x14ac:dyDescent="0.65">
      <c r="A73" s="14">
        <v>0.69</v>
      </c>
      <c r="B73" s="78">
        <f t="shared" si="8"/>
        <v>0.8495176704407984</v>
      </c>
      <c r="C73" s="79">
        <v>87.011273828961677</v>
      </c>
      <c r="D73" s="76">
        <f t="shared" si="6"/>
        <v>935.7006225145027</v>
      </c>
      <c r="E73" s="76">
        <f t="shared" si="7"/>
        <v>368.92442085481554</v>
      </c>
      <c r="F73" s="80">
        <f t="shared" si="9"/>
        <v>0</v>
      </c>
      <c r="G73" s="1"/>
      <c r="H73" s="13"/>
      <c r="I73" s="13"/>
      <c r="J73" s="13"/>
      <c r="K73" s="13"/>
      <c r="L73" s="13"/>
      <c r="M73" s="13"/>
      <c r="N73" s="13"/>
      <c r="O73" s="1"/>
    </row>
    <row r="74" spans="1:15" ht="21" x14ac:dyDescent="0.65">
      <c r="A74" s="14">
        <v>0.7</v>
      </c>
      <c r="B74" s="78">
        <f t="shared" si="8"/>
        <v>0.85555866215804011</v>
      </c>
      <c r="C74" s="79">
        <v>86.763270151303217</v>
      </c>
      <c r="D74" s="76">
        <f t="shared" si="6"/>
        <v>928.8922617715865</v>
      </c>
      <c r="E74" s="76">
        <f t="shared" si="7"/>
        <v>365.91805586629982</v>
      </c>
      <c r="F74" s="80">
        <f t="shared" si="9"/>
        <v>0</v>
      </c>
      <c r="G74" s="1"/>
      <c r="H74" s="13"/>
      <c r="I74" s="13"/>
      <c r="J74" s="13"/>
      <c r="K74" s="13"/>
      <c r="L74" s="13"/>
      <c r="M74" s="13"/>
      <c r="N74" s="13"/>
      <c r="O74" s="1"/>
    </row>
    <row r="75" spans="1:15" ht="21" x14ac:dyDescent="0.65">
      <c r="A75" s="14">
        <v>0.71</v>
      </c>
      <c r="B75" s="78">
        <f t="shared" si="8"/>
        <v>0.86150441125292621</v>
      </c>
      <c r="C75" s="79">
        <v>86.517147353996492</v>
      </c>
      <c r="D75" s="76">
        <f t="shared" si="6"/>
        <v>922.17373598904771</v>
      </c>
      <c r="E75" s="76">
        <f t="shared" si="7"/>
        <v>362.95395671646719</v>
      </c>
      <c r="F75" s="80">
        <f t="shared" si="9"/>
        <v>0</v>
      </c>
      <c r="G75" s="1"/>
      <c r="H75" s="13"/>
      <c r="I75" s="13"/>
      <c r="J75" s="13"/>
      <c r="K75" s="13"/>
      <c r="L75" s="13"/>
      <c r="M75" s="13"/>
      <c r="N75" s="13"/>
      <c r="O75" s="1"/>
    </row>
    <row r="76" spans="1:15" ht="21" x14ac:dyDescent="0.65">
      <c r="A76" s="14">
        <v>0.72</v>
      </c>
      <c r="B76" s="78">
        <f t="shared" si="8"/>
        <v>0.86735688824375956</v>
      </c>
      <c r="C76" s="79">
        <v>86.272881523431607</v>
      </c>
      <c r="D76" s="76">
        <f t="shared" si="6"/>
        <v>915.5433820350795</v>
      </c>
      <c r="E76" s="76">
        <f t="shared" si="7"/>
        <v>360.03130333836407</v>
      </c>
      <c r="F76" s="80">
        <f t="shared" si="9"/>
        <v>0</v>
      </c>
      <c r="G76" s="1"/>
      <c r="H76" s="13"/>
      <c r="I76" s="13"/>
      <c r="J76" s="13"/>
      <c r="K76" s="13"/>
      <c r="L76" s="13"/>
      <c r="M76" s="13"/>
      <c r="N76" s="13"/>
      <c r="O76" s="1"/>
    </row>
    <row r="77" spans="1:15" ht="21" x14ac:dyDescent="0.65">
      <c r="A77" s="14">
        <v>0.73</v>
      </c>
      <c r="B77" s="78">
        <f t="shared" si="8"/>
        <v>0.8731180134117128</v>
      </c>
      <c r="C77" s="79">
        <v>86.030449153123641</v>
      </c>
      <c r="D77" s="76">
        <f t="shared" si="6"/>
        <v>908.99957560671476</v>
      </c>
      <c r="E77" s="76">
        <f t="shared" si="7"/>
        <v>357.14929558184434</v>
      </c>
      <c r="F77" s="80">
        <f t="shared" si="9"/>
        <v>0</v>
      </c>
      <c r="G77" s="1"/>
      <c r="H77" s="13"/>
      <c r="I77" s="13"/>
      <c r="J77" s="13"/>
      <c r="K77" s="13"/>
      <c r="L77" s="13"/>
      <c r="M77" s="13"/>
      <c r="N77" s="13"/>
      <c r="O77" s="1"/>
    </row>
    <row r="78" spans="1:15" ht="21" x14ac:dyDescent="0.65">
      <c r="A78" s="14">
        <v>0.74</v>
      </c>
      <c r="B78" s="78">
        <f t="shared" si="8"/>
        <v>0.87878965830701361</v>
      </c>
      <c r="C78" s="79">
        <v>85.789827135372107</v>
      </c>
      <c r="D78" s="76">
        <f t="shared" si="6"/>
        <v>902.54073015314918</v>
      </c>
      <c r="E78" s="76">
        <f t="shared" si="7"/>
        <v>354.30715264103657</v>
      </c>
      <c r="F78" s="80">
        <f t="shared" si="9"/>
        <v>0</v>
      </c>
      <c r="G78" s="1"/>
      <c r="H78" s="13"/>
      <c r="I78" s="13"/>
      <c r="J78" s="13"/>
      <c r="K78" s="13"/>
      <c r="L78" s="13"/>
      <c r="M78" s="13"/>
      <c r="N78" s="13"/>
      <c r="O78" s="1"/>
    </row>
    <row r="79" spans="1:15" ht="21" x14ac:dyDescent="0.65">
      <c r="A79" s="14">
        <v>0.75</v>
      </c>
      <c r="B79" s="78">
        <f t="shared" si="8"/>
        <v>0.88437364720376266</v>
      </c>
      <c r="C79" s="79">
        <v>85.550992753111004</v>
      </c>
      <c r="D79" s="76">
        <f t="shared" si="6"/>
        <v>896.16529583314616</v>
      </c>
      <c r="E79" s="76">
        <f t="shared" si="7"/>
        <v>351.50411250056231</v>
      </c>
      <c r="F79" s="80">
        <f t="shared" si="9"/>
        <v>0</v>
      </c>
      <c r="G79" s="1"/>
      <c r="H79" s="13"/>
      <c r="I79" s="13"/>
      <c r="J79" s="13"/>
      <c r="K79" s="13"/>
      <c r="L79" s="13"/>
      <c r="M79" s="13"/>
      <c r="N79" s="13"/>
      <c r="O79" s="1"/>
    </row>
    <row r="80" spans="1:15" ht="21" x14ac:dyDescent="0.65">
      <c r="A80" s="14">
        <v>0.76</v>
      </c>
      <c r="B80" s="78">
        <f t="shared" si="8"/>
        <v>0.88987175850530653</v>
      </c>
      <c r="C80" s="79">
        <v>85.313923671944764</v>
      </c>
      <c r="D80" s="76">
        <f t="shared" si="6"/>
        <v>889.8717585053065</v>
      </c>
      <c r="E80" s="76">
        <f t="shared" si="7"/>
        <v>348.73943139986375</v>
      </c>
      <c r="F80" s="80">
        <f t="shared" si="9"/>
        <v>0</v>
      </c>
      <c r="G80" s="1"/>
      <c r="H80" s="13"/>
      <c r="I80" s="13"/>
      <c r="J80" s="13"/>
      <c r="K80" s="13"/>
      <c r="L80" s="13"/>
      <c r="M80" s="13"/>
      <c r="N80" s="13"/>
      <c r="O80" s="1"/>
    </row>
    <row r="81" spans="1:15" ht="21" x14ac:dyDescent="0.65">
      <c r="A81" s="14">
        <v>0.77</v>
      </c>
      <c r="B81" s="78">
        <f t="shared" si="8"/>
        <v>0.8952857261020577</v>
      </c>
      <c r="C81" s="79">
        <v>85.078597932366108</v>
      </c>
      <c r="D81" s="76">
        <f t="shared" si="6"/>
        <v>883.6586387500829</v>
      </c>
      <c r="E81" s="76">
        <f t="shared" si="7"/>
        <v>346.01238331493664</v>
      </c>
      <c r="F81" s="80">
        <f t="shared" si="9"/>
        <v>0</v>
      </c>
      <c r="G81" s="1"/>
      <c r="H81" s="13"/>
      <c r="I81" s="13"/>
      <c r="J81" s="13"/>
      <c r="K81" s="13"/>
      <c r="L81" s="13"/>
      <c r="M81" s="13"/>
      <c r="N81" s="13"/>
      <c r="O81" s="1"/>
    </row>
    <row r="82" spans="1:15" ht="21" x14ac:dyDescent="0.65">
      <c r="A82" s="14">
        <v>0.78</v>
      </c>
      <c r="B82" s="78">
        <f t="shared" si="8"/>
        <v>0.90061724068353533</v>
      </c>
      <c r="C82" s="79">
        <v>84.844993942150921</v>
      </c>
      <c r="D82" s="76">
        <f t="shared" si="6"/>
        <v>877.52449092241909</v>
      </c>
      <c r="E82" s="76">
        <f t="shared" si="7"/>
        <v>343.32225945687759</v>
      </c>
      <c r="F82" s="80">
        <f t="shared" si="9"/>
        <v>0</v>
      </c>
      <c r="G82" s="1"/>
      <c r="H82" s="13"/>
      <c r="I82" s="13"/>
      <c r="J82" s="13"/>
      <c r="K82" s="13"/>
      <c r="L82" s="13"/>
      <c r="M82" s="13"/>
      <c r="N82" s="13"/>
      <c r="O82" s="1"/>
    </row>
    <row r="83" spans="1:15" ht="21" x14ac:dyDescent="0.65">
      <c r="A83" s="14">
        <v>0.79</v>
      </c>
      <c r="B83" s="78">
        <f t="shared" si="8"/>
        <v>0.90586795100632689</v>
      </c>
      <c r="C83" s="79">
        <v>84.613090468926615</v>
      </c>
      <c r="D83" s="76">
        <f t="shared" si="6"/>
        <v>871.46790223393475</v>
      </c>
      <c r="E83" s="76">
        <f t="shared" si="7"/>
        <v>340.66836778662855</v>
      </c>
      <c r="F83" s="80">
        <f t="shared" si="9"/>
        <v>0</v>
      </c>
      <c r="G83" s="1"/>
      <c r="H83" s="13"/>
      <c r="I83" s="13"/>
      <c r="J83" s="13"/>
      <c r="K83" s="13"/>
      <c r="L83" s="13"/>
      <c r="M83" s="13"/>
      <c r="N83" s="13"/>
      <c r="O83" s="1"/>
    </row>
    <row r="84" spans="1:15" ht="21" x14ac:dyDescent="0.65">
      <c r="A84" s="14">
        <v>0.8</v>
      </c>
      <c r="B84" s="78">
        <f t="shared" si="8"/>
        <v>0.91103946511965239</v>
      </c>
      <c r="C84" s="79">
        <v>84.382866632909412</v>
      </c>
      <c r="D84" s="76">
        <f t="shared" si="6"/>
        <v>865.48749186366967</v>
      </c>
      <c r="E84" s="76">
        <f t="shared" si="7"/>
        <v>338.05003254532045</v>
      </c>
      <c r="F84" s="80">
        <f t="shared" si="9"/>
        <v>0</v>
      </c>
      <c r="G84" s="1"/>
      <c r="H84" s="13"/>
      <c r="I84" s="13"/>
      <c r="J84" s="13"/>
      <c r="K84" s="13"/>
      <c r="L84" s="13"/>
      <c r="M84" s="13"/>
      <c r="N84" s="13"/>
      <c r="O84" s="1"/>
    </row>
    <row r="85" spans="1:15" ht="21" x14ac:dyDescent="0.65">
      <c r="A85" s="14">
        <v>0.81</v>
      </c>
      <c r="B85" s="78">
        <f t="shared" si="8"/>
        <v>0.91613335155007714</v>
      </c>
      <c r="C85" s="79">
        <v>84.154301899806967</v>
      </c>
      <c r="D85" s="76">
        <f t="shared" si="6"/>
        <v>859.58191009636857</v>
      </c>
      <c r="E85" s="76">
        <f t="shared" si="7"/>
        <v>335.46659379969299</v>
      </c>
      <c r="F85" s="80">
        <f t="shared" si="9"/>
        <v>0</v>
      </c>
      <c r="G85" s="1"/>
      <c r="H85" s="13"/>
      <c r="I85" s="13"/>
      <c r="J85" s="13"/>
      <c r="K85" s="13"/>
      <c r="L85" s="13"/>
      <c r="M85" s="13"/>
      <c r="N85" s="13"/>
      <c r="O85" s="1"/>
    </row>
    <row r="86" spans="1:15" ht="21" x14ac:dyDescent="0.65">
      <c r="A86" s="14">
        <v>0.82</v>
      </c>
      <c r="B86" s="78">
        <f t="shared" si="8"/>
        <v>0.92115114044689195</v>
      </c>
      <c r="C86" s="79">
        <v>83.927376073881675</v>
      </c>
      <c r="D86" s="76">
        <f t="shared" si="6"/>
        <v>853.74983748736327</v>
      </c>
      <c r="E86" s="76">
        <f t="shared" si="7"/>
        <v>332.91740700201291</v>
      </c>
      <c r="F86" s="80">
        <f t="shared" si="9"/>
        <v>0</v>
      </c>
      <c r="G86" s="1"/>
      <c r="H86" s="13"/>
      <c r="I86" s="13"/>
      <c r="J86" s="13"/>
      <c r="K86" s="13"/>
      <c r="L86" s="13"/>
      <c r="M86" s="13"/>
      <c r="N86" s="13"/>
      <c r="O86" s="1"/>
    </row>
    <row r="87" spans="1:15" ht="21" x14ac:dyDescent="0.65">
      <c r="A87" s="14">
        <v>0.83</v>
      </c>
      <c r="B87" s="78">
        <f t="shared" si="8"/>
        <v>0.92609432468962838</v>
      </c>
      <c r="C87" s="79">
        <v>83.702069291171981</v>
      </c>
      <c r="D87" s="76">
        <f t="shared" si="6"/>
        <v>847.98998405315376</v>
      </c>
      <c r="E87" s="76">
        <f t="shared" si="7"/>
        <v>330.40184256401153</v>
      </c>
      <c r="F87" s="80">
        <f t="shared" si="9"/>
        <v>0</v>
      </c>
      <c r="G87" s="1"/>
      <c r="H87" s="13"/>
      <c r="I87" s="13"/>
      <c r="J87" s="13"/>
      <c r="K87" s="13"/>
      <c r="L87" s="13"/>
      <c r="M87" s="13"/>
      <c r="N87" s="13"/>
      <c r="O87" s="1"/>
    </row>
    <row r="88" spans="1:15" ht="21" x14ac:dyDescent="0.65">
      <c r="A88" s="14">
        <v>0.84</v>
      </c>
      <c r="B88" s="78">
        <f t="shared" si="8"/>
        <v>0.93096436095909008</v>
      </c>
      <c r="C88" s="79">
        <v>83.478362012866583</v>
      </c>
      <c r="D88" s="76">
        <f t="shared" si="6"/>
        <v>842.30108848679583</v>
      </c>
      <c r="E88" s="76">
        <f t="shared" si="7"/>
        <v>327.91928544431806</v>
      </c>
      <c r="F88" s="80">
        <f t="shared" si="9"/>
        <v>0</v>
      </c>
      <c r="G88" s="1"/>
      <c r="H88" s="13"/>
      <c r="I88" s="13"/>
      <c r="J88" s="13"/>
      <c r="K88" s="13"/>
      <c r="L88" s="13"/>
      <c r="M88" s="13"/>
      <c r="N88" s="13"/>
      <c r="O88" s="1"/>
    </row>
    <row r="89" spans="1:15" ht="21" x14ac:dyDescent="0.65">
      <c r="A89" s="14">
        <v>0.85</v>
      </c>
      <c r="B89" s="78">
        <f t="shared" si="8"/>
        <v>0.93576267077323938</v>
      </c>
      <c r="C89" s="79">
        <v>83.256235018829088</v>
      </c>
      <c r="D89" s="76">
        <f t="shared" si="6"/>
        <v>836.68191739724944</v>
      </c>
      <c r="E89" s="76">
        <f t="shared" si="7"/>
        <v>325.46913474892625</v>
      </c>
      <c r="F89" s="80">
        <f t="shared" si="9"/>
        <v>9.0949470177292824E-13</v>
      </c>
      <c r="G89" s="1"/>
      <c r="H89" s="13"/>
      <c r="I89" s="13"/>
      <c r="J89" s="13"/>
      <c r="K89" s="13"/>
      <c r="L89" s="13"/>
      <c r="M89" s="13"/>
      <c r="N89" s="13"/>
      <c r="O89" s="1"/>
    </row>
    <row r="90" spans="1:15" ht="21" x14ac:dyDescent="0.65">
      <c r="A90" s="14">
        <v>0.86</v>
      </c>
      <c r="B90" s="78">
        <f t="shared" si="8"/>
        <v>0.94049064148922001</v>
      </c>
      <c r="C90" s="79">
        <v>83.035669401268279</v>
      </c>
      <c r="D90" s="76">
        <f t="shared" si="6"/>
        <v>831.13126457186888</v>
      </c>
      <c r="E90" s="76">
        <f t="shared" si="7"/>
        <v>323.05080334423093</v>
      </c>
      <c r="F90" s="80">
        <f t="shared" si="9"/>
        <v>0</v>
      </c>
      <c r="G90" s="1"/>
      <c r="H90" s="13"/>
      <c r="I90" s="13"/>
      <c r="J90" s="13"/>
      <c r="K90" s="13"/>
      <c r="L90" s="13"/>
      <c r="M90" s="13"/>
      <c r="N90" s="13"/>
      <c r="O90" s="1"/>
    </row>
    <row r="91" spans="1:15" ht="21" x14ac:dyDescent="0.65">
      <c r="A91" s="14">
        <v>0.87</v>
      </c>
      <c r="B91" s="78">
        <f t="shared" si="8"/>
        <v>0.94514962727278173</v>
      </c>
      <c r="C91" s="79">
        <v>82.816646558552321</v>
      </c>
      <c r="D91" s="76">
        <f t="shared" si="6"/>
        <v>825.6479502612807</v>
      </c>
      <c r="E91" s="76">
        <f t="shared" si="7"/>
        <v>320.66371748219751</v>
      </c>
      <c r="F91" s="80">
        <f t="shared" si="9"/>
        <v>0</v>
      </c>
      <c r="G91" s="1"/>
      <c r="H91" s="13"/>
      <c r="I91" s="13"/>
      <c r="J91" s="13"/>
      <c r="K91" s="13"/>
      <c r="L91" s="13"/>
      <c r="M91" s="13"/>
      <c r="N91" s="13"/>
      <c r="O91" s="1"/>
    </row>
    <row r="92" spans="1:15" ht="21" x14ac:dyDescent="0.65">
      <c r="A92" s="14">
        <v>0.88</v>
      </c>
      <c r="B92" s="78">
        <f t="shared" si="8"/>
        <v>0.94974095003622638</v>
      </c>
      <c r="C92" s="79">
        <v>82.599148189160928</v>
      </c>
      <c r="D92" s="76">
        <f t="shared" si="6"/>
        <v>820.23082048583183</v>
      </c>
      <c r="E92" s="76">
        <f t="shared" si="7"/>
        <v>318.30731643723277</v>
      </c>
      <c r="F92" s="80">
        <f t="shared" si="9"/>
        <v>0</v>
      </c>
      <c r="G92" s="1"/>
      <c r="H92" s="13"/>
      <c r="I92" s="13"/>
      <c r="J92" s="13"/>
      <c r="K92" s="13"/>
      <c r="L92" s="13"/>
      <c r="M92" s="13"/>
      <c r="N92" s="13"/>
      <c r="O92" s="1"/>
    </row>
    <row r="93" spans="1:15" ht="21" x14ac:dyDescent="0.65">
      <c r="A93" s="14">
        <v>0.89</v>
      </c>
      <c r="B93" s="78">
        <f t="shared" si="8"/>
        <v>0.95426590034607872</v>
      </c>
      <c r="C93" s="79">
        <v>82.383156285774803</v>
      </c>
      <c r="D93" s="76">
        <f t="shared" si="6"/>
        <v>814.87874636294362</v>
      </c>
      <c r="E93" s="76">
        <f t="shared" si="7"/>
        <v>315.98105215435851</v>
      </c>
      <c r="F93" s="80">
        <f t="shared" si="9"/>
        <v>0</v>
      </c>
      <c r="G93" s="1"/>
      <c r="H93" s="13"/>
      <c r="I93" s="13"/>
      <c r="J93" s="13"/>
      <c r="K93" s="13"/>
      <c r="L93" s="13"/>
      <c r="M93" s="13"/>
      <c r="N93" s="13"/>
      <c r="O93" s="1"/>
    </row>
    <row r="94" spans="1:15" ht="21" x14ac:dyDescent="0.65">
      <c r="A94" s="14">
        <v>0.9</v>
      </c>
      <c r="B94" s="78">
        <f t="shared" si="8"/>
        <v>0.95872573830154151</v>
      </c>
      <c r="C94" s="79">
        <v>82.16865312949696</v>
      </c>
      <c r="D94" s="76">
        <f t="shared" si="6"/>
        <v>809.59062345463508</v>
      </c>
      <c r="E94" s="76">
        <f t="shared" si="7"/>
        <v>313.68438890828298</v>
      </c>
      <c r="F94" s="80">
        <f t="shared" si="9"/>
        <v>0</v>
      </c>
      <c r="G94" s="1"/>
      <c r="H94" s="13"/>
      <c r="I94" s="13"/>
      <c r="J94" s="13"/>
      <c r="K94" s="13"/>
      <c r="L94" s="13"/>
      <c r="M94" s="13"/>
      <c r="N94" s="13"/>
      <c r="O94" s="1"/>
    </row>
    <row r="95" spans="1:15" ht="21" x14ac:dyDescent="0.65">
      <c r="A95" s="14">
        <v>0.91</v>
      </c>
      <c r="B95" s="78">
        <f t="shared" si="8"/>
        <v>0.96312169438477568</v>
      </c>
      <c r="C95" s="79">
        <v>81.95562128420417</v>
      </c>
      <c r="D95" s="76">
        <f t="shared" si="6"/>
        <v>804.3653711345379</v>
      </c>
      <c r="E95" s="76">
        <f t="shared" si="7"/>
        <v>311.41680297300917</v>
      </c>
      <c r="F95" s="80">
        <f t="shared" si="9"/>
        <v>0</v>
      </c>
      <c r="G95" s="1"/>
      <c r="H95" s="13"/>
      <c r="I95" s="13"/>
      <c r="J95" s="13"/>
      <c r="K95" s="13"/>
      <c r="L95" s="13"/>
      <c r="M95" s="13"/>
      <c r="N95" s="13"/>
      <c r="O95" s="1"/>
    </row>
    <row r="96" spans="1:15" ht="21" x14ac:dyDescent="0.65">
      <c r="A96" s="14">
        <v>0.92</v>
      </c>
      <c r="B96" s="78">
        <f t="shared" si="8"/>
        <v>0.96745497028404137</v>
      </c>
      <c r="C96" s="79">
        <v>81.744043591024507</v>
      </c>
      <c r="D96" s="76">
        <f t="shared" si="6"/>
        <v>799.20193197377318</v>
      </c>
      <c r="E96" s="76">
        <f t="shared" si="7"/>
        <v>309.17778230160405</v>
      </c>
      <c r="F96" s="80">
        <f t="shared" si="9"/>
        <v>0</v>
      </c>
      <c r="G96" s="1"/>
      <c r="H96" s="13"/>
      <c r="I96" s="13"/>
      <c r="J96" s="13"/>
      <c r="K96" s="13"/>
      <c r="L96" s="13"/>
      <c r="M96" s="13"/>
      <c r="N96" s="13"/>
      <c r="O96" s="1"/>
    </row>
    <row r="97" spans="1:15" ht="21" x14ac:dyDescent="0.65">
      <c r="A97" s="14">
        <v>0.93</v>
      </c>
      <c r="B97" s="78">
        <f t="shared" si="8"/>
        <v>0.97172673969065126</v>
      </c>
      <c r="C97" s="79">
        <v>81.533903162938543</v>
      </c>
      <c r="D97" s="76">
        <f t="shared" si="6"/>
        <v>794.09927114504831</v>
      </c>
      <c r="E97" s="76">
        <f t="shared" si="7"/>
        <v>306.96682621577958</v>
      </c>
      <c r="F97" s="80">
        <f t="shared" si="9"/>
        <v>0</v>
      </c>
      <c r="G97" s="1"/>
      <c r="H97" s="13"/>
      <c r="I97" s="13"/>
      <c r="J97" s="13"/>
      <c r="K97" s="13"/>
      <c r="L97" s="13"/>
      <c r="M97" s="13"/>
      <c r="N97" s="13"/>
      <c r="O97" s="1"/>
    </row>
    <row r="98" spans="1:15" ht="21" x14ac:dyDescent="0.65">
      <c r="A98" s="14">
        <v>0.94</v>
      </c>
      <c r="B98" s="78">
        <f t="shared" si="8"/>
        <v>0.97593814907066112</v>
      </c>
      <c r="C98" s="79">
        <v>81.325183379500714</v>
      </c>
      <c r="D98" s="76">
        <f t="shared" si="6"/>
        <v>789.05637584436431</v>
      </c>
      <c r="E98" s="76">
        <f t="shared" si="7"/>
        <v>304.7834451049564</v>
      </c>
      <c r="F98" s="80">
        <f t="shared" si="9"/>
        <v>0</v>
      </c>
      <c r="G98" s="1"/>
      <c r="H98" s="13"/>
      <c r="I98" s="13"/>
      <c r="J98" s="13"/>
      <c r="K98" s="13"/>
      <c r="L98" s="13"/>
      <c r="M98" s="13"/>
      <c r="N98" s="13"/>
      <c r="O98" s="1"/>
    </row>
    <row r="99" spans="1:15" ht="21" x14ac:dyDescent="0.65">
      <c r="A99" s="14">
        <v>0.95</v>
      </c>
      <c r="B99" s="78">
        <f t="shared" si="8"/>
        <v>0.98009031841220495</v>
      </c>
      <c r="C99" s="79">
        <v>81.11786788167845</v>
      </c>
      <c r="D99" s="76">
        <f t="shared" si="6"/>
        <v>784.07225472976404</v>
      </c>
      <c r="E99" s="76">
        <f t="shared" si="7"/>
        <v>302.62716013448579</v>
      </c>
      <c r="F99" s="80">
        <f t="shared" si="9"/>
        <v>0</v>
      </c>
      <c r="G99" s="1"/>
      <c r="H99" s="13"/>
      <c r="I99" s="13"/>
      <c r="J99" s="13"/>
      <c r="K99" s="13"/>
      <c r="L99" s="13"/>
      <c r="M99" s="13"/>
      <c r="N99" s="13"/>
      <c r="O99" s="1"/>
    </row>
    <row r="100" spans="1:15" ht="21" x14ac:dyDescent="0.65">
      <c r="A100" s="14">
        <v>0.96</v>
      </c>
      <c r="B100" s="78">
        <f t="shared" si="8"/>
        <v>0.98418434194932969</v>
      </c>
      <c r="C100" s="79">
        <v>80.911940566805825</v>
      </c>
      <c r="D100" s="76">
        <f t="shared" ref="D100:D104" si="10">10^($I$4-$J$4/(C100+$K$4))</f>
        <v>779.14593737655275</v>
      </c>
      <c r="E100" s="76">
        <f t="shared" si="7"/>
        <v>300.49750296270463</v>
      </c>
      <c r="F100" s="80">
        <f t="shared" si="9"/>
        <v>-1.2505552149377763E-12</v>
      </c>
      <c r="G100" s="1"/>
      <c r="H100" s="13"/>
      <c r="I100" s="13"/>
      <c r="J100" s="13"/>
      <c r="K100" s="13"/>
      <c r="L100" s="13"/>
      <c r="M100" s="13"/>
      <c r="N100" s="13"/>
      <c r="O100" s="1"/>
    </row>
    <row r="101" spans="1:15" ht="21" x14ac:dyDescent="0.65">
      <c r="A101" s="14">
        <v>0.97</v>
      </c>
      <c r="B101" s="78">
        <f t="shared" si="8"/>
        <v>0.98822128886316141</v>
      </c>
      <c r="C101" s="79">
        <v>80.707385583649483</v>
      </c>
      <c r="D101" s="76">
        <f t="shared" si="10"/>
        <v>774.2764737484564</v>
      </c>
      <c r="E101" s="76">
        <f t="shared" si="7"/>
        <v>298.39401546654534</v>
      </c>
      <c r="F101" s="80">
        <f t="shared" si="9"/>
        <v>-1.0231815394945443E-12</v>
      </c>
      <c r="G101" s="1"/>
      <c r="H101" s="13"/>
      <c r="I101" s="13"/>
      <c r="J101" s="13"/>
      <c r="K101" s="13"/>
      <c r="L101" s="13"/>
      <c r="M101" s="13"/>
      <c r="N101" s="13"/>
      <c r="O101" s="1"/>
    </row>
    <row r="102" spans="1:15" ht="21" x14ac:dyDescent="0.65">
      <c r="A102" s="14">
        <v>0.98</v>
      </c>
      <c r="B102" s="78">
        <f t="shared" si="8"/>
        <v>0.99220220396117387</v>
      </c>
      <c r="C102" s="79">
        <v>80.504187327583125</v>
      </c>
      <c r="D102" s="76">
        <f t="shared" si="10"/>
        <v>769.46293368417571</v>
      </c>
      <c r="E102" s="76">
        <f t="shared" si="7"/>
        <v>296.31624947539063</v>
      </c>
      <c r="F102" s="80">
        <f t="shared" si="9"/>
        <v>0</v>
      </c>
      <c r="G102" s="1"/>
      <c r="H102" s="13"/>
      <c r="I102" s="13"/>
      <c r="J102" s="13"/>
      <c r="K102" s="13"/>
      <c r="L102" s="13"/>
      <c r="M102" s="13"/>
      <c r="N102" s="13"/>
      <c r="O102" s="1"/>
    </row>
    <row r="103" spans="1:15" ht="21" x14ac:dyDescent="0.65">
      <c r="A103" s="14">
        <v>0.99</v>
      </c>
      <c r="B103" s="78">
        <f t="shared" si="8"/>
        <v>0.9961281083347362</v>
      </c>
      <c r="C103" s="79">
        <v>80.302330435848958</v>
      </c>
      <c r="D103" s="76">
        <f t="shared" si="10"/>
        <v>764.7044063983833</v>
      </c>
      <c r="E103" s="76">
        <f t="shared" si="7"/>
        <v>294.26376651270465</v>
      </c>
      <c r="F103" s="80">
        <f t="shared" si="9"/>
        <v>-4.7350567911053076E-10</v>
      </c>
      <c r="G103" s="1"/>
      <c r="H103" s="13"/>
      <c r="I103" s="13"/>
      <c r="J103" s="13"/>
      <c r="K103" s="13"/>
      <c r="L103" s="13"/>
      <c r="M103" s="13"/>
      <c r="N103" s="13"/>
      <c r="O103" s="1"/>
    </row>
    <row r="104" spans="1:15" ht="21" x14ac:dyDescent="0.65">
      <c r="A104" s="14">
        <v>1</v>
      </c>
      <c r="B104" s="78">
        <f t="shared" si="8"/>
        <v>0.99999973723324231</v>
      </c>
      <c r="C104" s="79">
        <v>80.10179124987333</v>
      </c>
      <c r="D104" s="76">
        <f t="shared" si="10"/>
        <v>759.99980029726419</v>
      </c>
      <c r="E104" s="76">
        <f t="shared" si="7"/>
        <v>292.2360515054512</v>
      </c>
      <c r="F104" s="80">
        <f t="shared" si="9"/>
        <v>-1.9970273581293441E-4</v>
      </c>
      <c r="G104" s="13"/>
      <c r="H104" s="13"/>
      <c r="I104" s="13"/>
      <c r="J104" s="13"/>
      <c r="K104" s="13"/>
      <c r="L104" s="13"/>
      <c r="M104" s="13"/>
      <c r="N104" s="13"/>
      <c r="O104" s="1"/>
    </row>
    <row r="105" spans="1:15" ht="21" x14ac:dyDescent="0.65">
      <c r="A105" s="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"/>
    </row>
    <row r="106" spans="1:15" ht="21" x14ac:dyDescent="0.65">
      <c r="A106" s="1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"/>
    </row>
    <row r="107" spans="1:15" ht="21" x14ac:dyDescent="0.6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21" x14ac:dyDescent="0.6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1" x14ac:dyDescent="0.6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1" x14ac:dyDescent="0.6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1" x14ac:dyDescent="0.6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21" x14ac:dyDescent="0.6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21" x14ac:dyDescent="0.6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21" x14ac:dyDescent="0.6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21" x14ac:dyDescent="0.6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21" x14ac:dyDescent="0.6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21" x14ac:dyDescent="0.6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1" x14ac:dyDescent="0.6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1" x14ac:dyDescent="0.6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21" x14ac:dyDescent="0.6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21" x14ac:dyDescent="0.6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21" x14ac:dyDescent="0.6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21" x14ac:dyDescent="0.6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</sheetData>
  <mergeCells count="1">
    <mergeCell ref="H16:I16"/>
  </mergeCells>
  <pageMargins left="0.7" right="0.7" top="0.75" bottom="0.75" header="0.3" footer="0.3"/>
  <pageSetup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39362-058E-483C-95CB-47F751D3E63B}">
  <sheetPr>
    <pageSetUpPr fitToPage="1"/>
  </sheetPr>
  <dimension ref="A1:S31"/>
  <sheetViews>
    <sheetView showGridLines="0" zoomScale="70" zoomScaleNormal="70" workbookViewId="0">
      <selection activeCell="A22" sqref="A22:A25"/>
    </sheetView>
  </sheetViews>
  <sheetFormatPr defaultRowHeight="14.25" x14ac:dyDescent="0.45"/>
  <cols>
    <col min="1" max="1" width="22.6640625" customWidth="1"/>
    <col min="2" max="7" width="16.6640625" customWidth="1"/>
    <col min="8" max="8" width="22.6640625" customWidth="1"/>
    <col min="9" max="20" width="16.6640625" customWidth="1"/>
  </cols>
  <sheetData>
    <row r="1" spans="1:19" ht="25.9" thickBot="1" x14ac:dyDescent="0.8">
      <c r="A1" s="116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.75" thickTop="1" thickBot="1" x14ac:dyDescent="0.7">
      <c r="A2" s="3"/>
      <c r="B2" s="4"/>
      <c r="C2" s="2"/>
      <c r="D2" s="5"/>
      <c r="E2" s="5"/>
      <c r="F2" s="5"/>
      <c r="G2" s="5"/>
      <c r="H2" s="147" t="s">
        <v>77</v>
      </c>
      <c r="I2" s="148"/>
      <c r="K2" s="155" t="s">
        <v>68</v>
      </c>
      <c r="L2" s="156"/>
      <c r="M2" s="1"/>
      <c r="N2" s="127"/>
      <c r="O2" s="127"/>
      <c r="P2" s="127"/>
      <c r="Q2" s="1"/>
      <c r="R2" s="1"/>
      <c r="S2" s="1"/>
    </row>
    <row r="3" spans="1:19" ht="24.75" thickTop="1" thickBot="1" x14ac:dyDescent="0.9">
      <c r="A3" s="6"/>
      <c r="B3" s="7"/>
      <c r="C3" s="133" t="s">
        <v>74</v>
      </c>
      <c r="D3" s="134"/>
      <c r="E3" s="5"/>
      <c r="F3" s="17"/>
      <c r="G3" s="18"/>
      <c r="H3" s="149" t="s">
        <v>78</v>
      </c>
      <c r="I3" s="150"/>
      <c r="K3" s="23" t="s">
        <v>61</v>
      </c>
      <c r="L3" s="135"/>
      <c r="M3" s="1"/>
      <c r="N3" s="128"/>
      <c r="O3" s="128"/>
      <c r="P3" s="128"/>
      <c r="Q3" s="1"/>
      <c r="R3" s="1"/>
      <c r="S3" s="1"/>
    </row>
    <row r="4" spans="1:19" ht="24.75" thickTop="1" thickBot="1" x14ac:dyDescent="0.9">
      <c r="C4" s="5"/>
      <c r="D4" s="5"/>
      <c r="E4" s="5"/>
      <c r="F4" s="19"/>
      <c r="G4" s="16"/>
      <c r="H4" s="151" t="s">
        <v>79</v>
      </c>
      <c r="I4" s="152"/>
      <c r="K4" s="23" t="s">
        <v>62</v>
      </c>
      <c r="L4" s="135"/>
      <c r="M4" s="1"/>
      <c r="O4" s="9"/>
      <c r="P4" s="1"/>
      <c r="Q4" s="1"/>
      <c r="R4" s="1"/>
      <c r="S4" s="1"/>
    </row>
    <row r="5" spans="1:19" ht="21.75" thickTop="1" thickBot="1" x14ac:dyDescent="0.7">
      <c r="A5" s="137" t="s">
        <v>69</v>
      </c>
      <c r="B5" s="138"/>
      <c r="C5" s="5"/>
      <c r="D5" s="5"/>
      <c r="E5" s="119"/>
      <c r="F5" s="120"/>
      <c r="G5" s="6"/>
      <c r="K5" s="23" t="s">
        <v>63</v>
      </c>
      <c r="L5" s="135"/>
      <c r="M5" s="1"/>
      <c r="Q5" s="1"/>
      <c r="R5" s="1"/>
      <c r="S5" s="1"/>
    </row>
    <row r="6" spans="1:19" ht="24.75" thickTop="1" thickBot="1" x14ac:dyDescent="0.9">
      <c r="A6" s="139" t="s">
        <v>70</v>
      </c>
      <c r="B6" s="140"/>
      <c r="C6" s="5"/>
      <c r="D6" s="5"/>
      <c r="E6" s="145" t="s">
        <v>75</v>
      </c>
      <c r="F6" s="146"/>
      <c r="G6" s="6"/>
      <c r="H6" s="25" t="s">
        <v>30</v>
      </c>
      <c r="I6" s="26"/>
      <c r="K6" s="23" t="s">
        <v>64</v>
      </c>
      <c r="L6" s="135"/>
      <c r="M6" s="1"/>
      <c r="Q6" s="1"/>
      <c r="R6" s="1"/>
      <c r="S6" s="1"/>
    </row>
    <row r="7" spans="1:19" ht="24.75" thickTop="1" thickBot="1" x14ac:dyDescent="0.9">
      <c r="A7" s="139" t="s">
        <v>71</v>
      </c>
      <c r="B7" s="140"/>
      <c r="C7" s="10"/>
      <c r="D7" s="10"/>
      <c r="E7" s="142" t="s">
        <v>76</v>
      </c>
      <c r="F7" s="144"/>
      <c r="G7" s="6"/>
      <c r="H7" s="22" t="s">
        <v>31</v>
      </c>
      <c r="I7" s="27"/>
      <c r="K7" s="23" t="s">
        <v>26</v>
      </c>
      <c r="L7" s="135"/>
      <c r="M7" s="1"/>
      <c r="O7" s="1"/>
      <c r="P7" s="1"/>
      <c r="Q7" s="1"/>
      <c r="R7" s="1"/>
      <c r="S7" s="1"/>
    </row>
    <row r="8" spans="1:19" ht="24.75" thickTop="1" thickBot="1" x14ac:dyDescent="0.9">
      <c r="A8" s="139" t="s">
        <v>72</v>
      </c>
      <c r="B8" s="141"/>
      <c r="C8" s="5"/>
      <c r="D8" s="5"/>
      <c r="E8" s="117"/>
      <c r="F8" s="118"/>
      <c r="G8" s="5"/>
      <c r="H8" s="7"/>
      <c r="I8" s="5"/>
      <c r="K8" s="24" t="s">
        <v>27</v>
      </c>
      <c r="L8" s="136"/>
      <c r="M8" s="1"/>
      <c r="O8" s="1"/>
      <c r="P8" s="1"/>
      <c r="Q8" s="1"/>
      <c r="R8" s="1"/>
      <c r="S8" s="1"/>
    </row>
    <row r="9" spans="1:19" ht="24.75" thickTop="1" thickBot="1" x14ac:dyDescent="0.9">
      <c r="A9" s="142" t="s">
        <v>73</v>
      </c>
      <c r="B9" s="143"/>
      <c r="C9" s="1"/>
      <c r="D9" s="1"/>
      <c r="E9" s="5"/>
      <c r="F9" s="15"/>
      <c r="G9" s="16"/>
      <c r="H9" s="147" t="s">
        <v>80</v>
      </c>
      <c r="I9" s="148"/>
      <c r="L9" s="6"/>
      <c r="M9" s="1"/>
      <c r="O9" s="1"/>
      <c r="P9" s="1"/>
      <c r="Q9" s="1"/>
      <c r="R9" s="1"/>
      <c r="S9" s="1"/>
    </row>
    <row r="10" spans="1:19" ht="24.75" thickTop="1" thickBot="1" x14ac:dyDescent="0.9">
      <c r="A10" s="3"/>
      <c r="B10" s="11"/>
      <c r="C10" s="1"/>
      <c r="D10" s="1"/>
      <c r="E10" s="5"/>
      <c r="F10" s="20"/>
      <c r="G10" s="21"/>
      <c r="H10" s="149" t="s">
        <v>81</v>
      </c>
      <c r="I10" s="150"/>
      <c r="L10" s="6"/>
      <c r="O10" s="1"/>
      <c r="P10" s="1"/>
      <c r="Q10" s="1"/>
      <c r="R10" s="1"/>
      <c r="S10" s="1"/>
    </row>
    <row r="11" spans="1:19" ht="24.75" thickTop="1" thickBot="1" x14ac:dyDescent="0.9">
      <c r="A11" s="3"/>
      <c r="B11" s="11"/>
      <c r="C11" s="1"/>
      <c r="D11" s="1"/>
      <c r="E11" s="5"/>
      <c r="F11" s="5"/>
      <c r="G11" s="1"/>
      <c r="H11" s="151" t="s">
        <v>82</v>
      </c>
      <c r="I11" s="152"/>
      <c r="L11" s="5"/>
      <c r="N11" s="110" t="s">
        <v>83</v>
      </c>
      <c r="O11" s="111"/>
      <c r="P11" s="114" t="s">
        <v>84</v>
      </c>
      <c r="Q11" s="1"/>
      <c r="R11" s="1"/>
      <c r="S11" s="1"/>
    </row>
    <row r="12" spans="1:19" ht="24.75" thickTop="1" thickBot="1" x14ac:dyDescent="0.7">
      <c r="A12" s="3"/>
      <c r="B12" s="11"/>
      <c r="C12" s="1"/>
      <c r="D12" s="1"/>
      <c r="E12" s="5"/>
      <c r="F12" s="5"/>
      <c r="G12" s="1"/>
      <c r="H12" s="3"/>
      <c r="I12" s="126"/>
      <c r="L12" s="5"/>
      <c r="N12" s="112" t="s">
        <v>85</v>
      </c>
      <c r="O12" s="113"/>
      <c r="P12" s="115" t="s">
        <v>86</v>
      </c>
      <c r="Q12" s="1"/>
      <c r="R12" s="1"/>
      <c r="S12" s="1"/>
    </row>
    <row r="13" spans="1:19" ht="21.75" thickTop="1" thickBot="1" x14ac:dyDescent="0.7">
      <c r="J13" s="6"/>
      <c r="K13" s="8"/>
      <c r="L13" s="5"/>
      <c r="M13" s="5"/>
      <c r="N13" s="5"/>
      <c r="O13" s="1"/>
      <c r="P13" s="1"/>
      <c r="Q13" s="1"/>
      <c r="R13" s="1"/>
      <c r="S13" s="1"/>
    </row>
    <row r="14" spans="1:19" ht="21.75" thickTop="1" thickBot="1" x14ac:dyDescent="0.7">
      <c r="A14" s="58" t="s">
        <v>17</v>
      </c>
      <c r="B14" s="59"/>
      <c r="C14" s="59"/>
      <c r="D14" s="59"/>
      <c r="E14" s="59"/>
      <c r="F14" s="59"/>
      <c r="G14" s="60"/>
      <c r="I14" s="158" t="s">
        <v>29</v>
      </c>
      <c r="J14" s="159"/>
      <c r="K14" s="159"/>
      <c r="L14" s="159"/>
      <c r="M14" s="159"/>
      <c r="N14" s="160"/>
      <c r="P14" s="129" t="s">
        <v>89</v>
      </c>
      <c r="R14" s="13"/>
      <c r="S14" s="1"/>
    </row>
    <row r="15" spans="1:19" ht="24.75" thickTop="1" thickBot="1" x14ac:dyDescent="0.9">
      <c r="A15" s="61" t="s">
        <v>18</v>
      </c>
      <c r="B15" s="56" t="s">
        <v>32</v>
      </c>
      <c r="C15" s="56" t="s">
        <v>33</v>
      </c>
      <c r="D15" s="56" t="s">
        <v>34</v>
      </c>
      <c r="E15" s="56" t="s">
        <v>35</v>
      </c>
      <c r="F15" s="56" t="s">
        <v>36</v>
      </c>
      <c r="G15" s="62" t="s">
        <v>37</v>
      </c>
      <c r="I15" s="123" t="s">
        <v>66</v>
      </c>
      <c r="J15" s="124" t="s">
        <v>3</v>
      </c>
      <c r="K15" s="124" t="s">
        <v>7</v>
      </c>
      <c r="L15" s="123" t="s">
        <v>67</v>
      </c>
      <c r="M15" s="124" t="s">
        <v>3</v>
      </c>
      <c r="N15" s="125" t="s">
        <v>7</v>
      </c>
      <c r="P15" s="130" t="s">
        <v>90</v>
      </c>
      <c r="R15" s="13"/>
      <c r="S15" s="1"/>
    </row>
    <row r="16" spans="1:19" ht="21.75" thickTop="1" thickBot="1" x14ac:dyDescent="0.7">
      <c r="A16" s="63" t="s">
        <v>19</v>
      </c>
      <c r="B16" s="57"/>
      <c r="C16" s="57"/>
      <c r="D16" s="57"/>
      <c r="E16" s="57"/>
      <c r="F16" s="57"/>
      <c r="G16" s="64"/>
      <c r="I16" s="61" t="s">
        <v>23</v>
      </c>
      <c r="J16" s="56"/>
      <c r="K16" s="56"/>
      <c r="L16" s="61" t="s">
        <v>23</v>
      </c>
      <c r="M16" s="56"/>
      <c r="N16" s="62"/>
      <c r="P16" s="131" t="s">
        <v>91</v>
      </c>
      <c r="R16" s="13"/>
      <c r="S16" s="1"/>
    </row>
    <row r="17" spans="1:19" ht="21.75" thickTop="1" thickBot="1" x14ac:dyDescent="0.7">
      <c r="A17" s="63" t="s">
        <v>21</v>
      </c>
      <c r="B17" s="57"/>
      <c r="C17" s="57"/>
      <c r="D17" s="57"/>
      <c r="E17" s="57"/>
      <c r="F17" s="57"/>
      <c r="G17" s="64"/>
      <c r="I17" s="61" t="s">
        <v>38</v>
      </c>
      <c r="J17" s="57"/>
      <c r="K17" s="57"/>
      <c r="L17" s="61" t="s">
        <v>38</v>
      </c>
      <c r="M17" s="57"/>
      <c r="N17" s="64"/>
      <c r="P17" s="132" t="s">
        <v>92</v>
      </c>
      <c r="R17" s="13"/>
      <c r="S17" s="1"/>
    </row>
    <row r="18" spans="1:19" ht="24.4" thickTop="1" x14ac:dyDescent="0.85">
      <c r="A18" s="63" t="s">
        <v>20</v>
      </c>
      <c r="B18" s="108"/>
      <c r="C18" s="108"/>
      <c r="D18" s="108"/>
      <c r="E18" s="57"/>
      <c r="F18" s="57"/>
      <c r="G18" s="64"/>
      <c r="I18" s="61" t="s">
        <v>39</v>
      </c>
      <c r="J18" s="57"/>
      <c r="K18" s="57"/>
      <c r="L18" s="61" t="s">
        <v>40</v>
      </c>
      <c r="M18" s="57"/>
      <c r="N18" s="64"/>
      <c r="R18" s="13"/>
      <c r="S18" s="1"/>
    </row>
    <row r="19" spans="1:19" ht="24.4" thickBot="1" x14ac:dyDescent="0.9">
      <c r="A19" s="73" t="s">
        <v>22</v>
      </c>
      <c r="B19" s="109"/>
      <c r="C19" s="109"/>
      <c r="D19" s="109"/>
      <c r="E19" s="74"/>
      <c r="F19" s="74"/>
      <c r="G19" s="75"/>
      <c r="I19" s="61"/>
      <c r="J19" s="57"/>
      <c r="K19" s="57"/>
      <c r="L19" s="61" t="s">
        <v>41</v>
      </c>
      <c r="M19" s="57"/>
      <c r="N19" s="64"/>
      <c r="R19" s="13"/>
      <c r="S19" s="1"/>
    </row>
    <row r="20" spans="1:19" ht="24.4" thickBot="1" x14ac:dyDescent="0.9">
      <c r="A20" s="68" t="s">
        <v>28</v>
      </c>
      <c r="B20" s="69"/>
      <c r="C20" s="69"/>
      <c r="D20" s="71"/>
      <c r="E20" s="69"/>
      <c r="F20" s="69"/>
      <c r="G20" s="72"/>
      <c r="I20" s="70"/>
      <c r="J20" s="74"/>
      <c r="K20" s="74"/>
      <c r="L20" s="70" t="s">
        <v>42</v>
      </c>
      <c r="M20" s="74"/>
      <c r="N20" s="75"/>
      <c r="R20" s="13"/>
      <c r="S20" s="1"/>
    </row>
    <row r="21" spans="1:19" ht="21.75" thickTop="1" thickBot="1" x14ac:dyDescent="0.7">
      <c r="A21" s="1"/>
      <c r="B21" s="1"/>
      <c r="C21" s="1"/>
      <c r="D21" s="1"/>
      <c r="E21" s="1"/>
      <c r="F21" s="1"/>
      <c r="G21" s="1"/>
      <c r="I21" s="68" t="s">
        <v>25</v>
      </c>
      <c r="J21" s="71"/>
      <c r="K21" s="71"/>
      <c r="L21" s="68"/>
      <c r="M21" s="71"/>
      <c r="N21" s="72"/>
      <c r="R21" s="13"/>
      <c r="S21" s="1"/>
    </row>
    <row r="22" spans="1:19" ht="21.75" thickTop="1" thickBot="1" x14ac:dyDescent="0.7">
      <c r="C22" s="5"/>
      <c r="D22" s="1"/>
      <c r="E22" s="1"/>
      <c r="F22" s="1"/>
      <c r="G22" s="1"/>
      <c r="H22" s="1"/>
      <c r="I22" s="1"/>
      <c r="J22" s="1"/>
      <c r="K22" s="12"/>
      <c r="L22" s="12"/>
      <c r="M22" s="12"/>
      <c r="N22" s="12"/>
      <c r="O22" s="13"/>
      <c r="P22" s="14"/>
      <c r="Q22" s="14"/>
      <c r="R22" s="13"/>
      <c r="S22" s="1"/>
    </row>
    <row r="23" spans="1:19" ht="25.9" thickTop="1" x14ac:dyDescent="0.85">
      <c r="A23" s="33"/>
      <c r="B23" s="153" t="s">
        <v>1</v>
      </c>
      <c r="C23" s="154"/>
      <c r="D23" s="154"/>
      <c r="E23" s="153" t="s">
        <v>43</v>
      </c>
      <c r="F23" s="154"/>
      <c r="G23" s="154"/>
      <c r="H23" s="157"/>
      <c r="I23" s="153" t="s">
        <v>44</v>
      </c>
      <c r="J23" s="157"/>
      <c r="K23" s="121" t="s">
        <v>45</v>
      </c>
      <c r="L23" s="121" t="s">
        <v>46</v>
      </c>
      <c r="M23" s="121" t="s">
        <v>16</v>
      </c>
      <c r="N23" s="121" t="s">
        <v>47</v>
      </c>
      <c r="O23" s="122" t="s">
        <v>24</v>
      </c>
      <c r="Q23" s="13"/>
      <c r="R23" s="13"/>
      <c r="S23" s="1"/>
    </row>
    <row r="24" spans="1:19" ht="21" x14ac:dyDescent="0.65">
      <c r="A24" s="36"/>
      <c r="B24" s="46" t="s">
        <v>2</v>
      </c>
      <c r="C24" s="28" t="s">
        <v>3</v>
      </c>
      <c r="D24" s="28" t="s">
        <v>4</v>
      </c>
      <c r="E24" s="46" t="s">
        <v>12</v>
      </c>
      <c r="F24" s="28" t="s">
        <v>13</v>
      </c>
      <c r="G24" s="28" t="s">
        <v>14</v>
      </c>
      <c r="H24" s="47" t="s">
        <v>15</v>
      </c>
      <c r="I24" s="46" t="s">
        <v>12</v>
      </c>
      <c r="J24" s="47" t="s">
        <v>13</v>
      </c>
      <c r="K24" s="28"/>
      <c r="L24" s="28"/>
      <c r="M24" s="28"/>
      <c r="N24" s="29"/>
      <c r="O24" s="37"/>
      <c r="Q24" s="1"/>
      <c r="R24" s="1"/>
      <c r="S24" s="1"/>
    </row>
    <row r="25" spans="1:19" ht="21" x14ac:dyDescent="0.65">
      <c r="A25" s="38" t="s">
        <v>5</v>
      </c>
      <c r="B25" s="48">
        <v>6.8927199999999997</v>
      </c>
      <c r="C25" s="30">
        <v>1203.5309999999999</v>
      </c>
      <c r="D25" s="30">
        <v>219.88800000000001</v>
      </c>
      <c r="E25" s="51">
        <v>7.4060000000000001E-2</v>
      </c>
      <c r="F25" s="31">
        <v>3.2949999999999999E-4</v>
      </c>
      <c r="G25" s="31">
        <v>-2.5199999999999998E-7</v>
      </c>
      <c r="H25" s="52">
        <v>7.7569999999999997E-11</v>
      </c>
      <c r="I25" s="51">
        <v>0.1265</v>
      </c>
      <c r="J25" s="52">
        <v>2.34E-4</v>
      </c>
      <c r="K25" s="32">
        <v>80.099999999999994</v>
      </c>
      <c r="L25" s="30">
        <v>30.765000000000001</v>
      </c>
      <c r="M25" s="32">
        <v>78.11</v>
      </c>
      <c r="N25" s="28">
        <v>879</v>
      </c>
      <c r="O25" s="39">
        <f>+M25/N25</f>
        <v>8.8862343572241181E-2</v>
      </c>
      <c r="Q25" s="1"/>
      <c r="R25" s="1"/>
      <c r="S25" s="1"/>
    </row>
    <row r="26" spans="1:19" ht="21.4" thickBot="1" x14ac:dyDescent="0.7">
      <c r="A26" s="40" t="s">
        <v>6</v>
      </c>
      <c r="B26" s="49">
        <v>6.9580500000000001</v>
      </c>
      <c r="C26" s="41">
        <v>1346.7729999999999</v>
      </c>
      <c r="D26" s="41">
        <v>219.69300000000001</v>
      </c>
      <c r="E26" s="53">
        <v>9.418E-2</v>
      </c>
      <c r="F26" s="42">
        <v>3.8000000000000002E-4</v>
      </c>
      <c r="G26" s="42">
        <v>-2.7860000000000002E-7</v>
      </c>
      <c r="H26" s="54">
        <v>8.0329999999999996E-11</v>
      </c>
      <c r="I26" s="53">
        <v>0.14879999999999999</v>
      </c>
      <c r="J26" s="54">
        <v>3.2400000000000001E-4</v>
      </c>
      <c r="K26" s="43">
        <v>110.62</v>
      </c>
      <c r="L26" s="41">
        <v>33.47</v>
      </c>
      <c r="M26" s="43">
        <v>92.13</v>
      </c>
      <c r="N26" s="44">
        <v>866</v>
      </c>
      <c r="O26" s="45">
        <f>+M26/N26</f>
        <v>0.10638568129330253</v>
      </c>
      <c r="Q26" s="1"/>
      <c r="R26" s="1"/>
      <c r="S26" s="1"/>
    </row>
    <row r="27" spans="1:19" ht="21.4" thickTop="1" x14ac:dyDescent="0.65">
      <c r="Q27" s="1"/>
      <c r="R27" s="1"/>
      <c r="S27" s="1"/>
    </row>
    <row r="28" spans="1:19" ht="21" x14ac:dyDescent="0.65">
      <c r="Q28" s="1"/>
      <c r="R28" s="1"/>
      <c r="S28" s="1"/>
    </row>
    <row r="29" spans="1:19" ht="21" x14ac:dyDescent="0.6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x14ac:dyDescent="0.6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" x14ac:dyDescent="0.6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</sheetData>
  <mergeCells count="5">
    <mergeCell ref="K2:L2"/>
    <mergeCell ref="I14:N14"/>
    <mergeCell ref="B23:D23"/>
    <mergeCell ref="E23:H23"/>
    <mergeCell ref="I23:J23"/>
  </mergeCells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1-Stage</vt:lpstr>
      <vt:lpstr>VLE</vt:lpstr>
      <vt:lpstr>1-Stage DIY</vt:lpstr>
      <vt:lpstr>xy</vt:lpstr>
      <vt:lpstr>Txy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alane</cp:lastModifiedBy>
  <cp:lastPrinted>2016-12-07T02:46:26Z</cp:lastPrinted>
  <dcterms:created xsi:type="dcterms:W3CDTF">2013-01-13T02:51:17Z</dcterms:created>
  <dcterms:modified xsi:type="dcterms:W3CDTF">2020-03-15T18:06:39Z</dcterms:modified>
</cp:coreProperties>
</file>