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obiedw\Documents\A Separations Book\Chapter 14 Absorption and Stripping - Multi-Stage Graphical Method\"/>
    </mc:Choice>
  </mc:AlternateContent>
  <bookViews>
    <workbookView xWindow="0" yWindow="0" windowWidth="24000" windowHeight="9732" tabRatio="820"/>
  </bookViews>
  <sheets>
    <sheet name="7-Stage" sheetId="61" r:id="rId1"/>
    <sheet name="7-Stage XY Graph" sheetId="62" r:id="rId2"/>
    <sheet name="7-Stage DIY" sheetId="63" r:id="rId3"/>
    <sheet name="Equilibrium" sheetId="6" r:id="rId4"/>
    <sheet name="Equilibrium Graph" sheetId="44" r:id="rId5"/>
  </sheets>
  <definedNames>
    <definedName name="solver_adj" localSheetId="0" hidden="1">'7-Stage'!$G$3</definedName>
    <definedName name="solver_adj" localSheetId="2" hidden="1">'7-Stage DIY'!$G$3</definedName>
    <definedName name="solver_adj" localSheetId="3" hidden="1">Equilibrium!$B$3:$B$18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ng" localSheetId="0" hidden="1">1</definedName>
    <definedName name="solver_eng" localSheetId="2" hidden="1">1</definedName>
    <definedName name="solver_eng" localSheetId="3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2" hidden="1">2147483647</definedName>
    <definedName name="solver_itr" localSheetId="3" hidden="1">2147483647</definedName>
    <definedName name="solver_lhs1" localSheetId="0" hidden="1">'7-Stage'!$Q$7</definedName>
    <definedName name="solver_lhs1" localSheetId="2" hidden="1">'7-Stage DIY'!$Q$7</definedName>
    <definedName name="solver_lhs1" localSheetId="3" hidden="1">Equilibrium!$C$4:$C$18</definedName>
    <definedName name="solver_lhs2" localSheetId="0" hidden="1">'7-Stage'!$E$9:$F$13</definedName>
    <definedName name="solver_lhs2" localSheetId="2" hidden="1">'7-Stage DIY'!$E$9:$F$13</definedName>
    <definedName name="solver_lhs3" localSheetId="0" hidden="1">'7-Stage'!$N$8:$N$14</definedName>
    <definedName name="solver_lhs3" localSheetId="2" hidden="1">'7-Stage DIY'!$N$8:$N$14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um" localSheetId="0" hidden="1">0</definedName>
    <definedName name="solver_num" localSheetId="2" hidden="1">0</definedName>
    <definedName name="solver_num" localSheetId="3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pt" localSheetId="0" hidden="1">'7-Stage'!$C$17</definedName>
    <definedName name="solver_opt" localSheetId="2" hidden="1">'7-Stage DIY'!$C$17</definedName>
    <definedName name="solver_opt" localSheetId="3" hidden="1">Equilibrium!$C$3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rbv" localSheetId="0" hidden="1">1</definedName>
    <definedName name="solver_rbv" localSheetId="2" hidden="1">1</definedName>
    <definedName name="solver_rbv" localSheetId="3" hidden="1">1</definedName>
    <definedName name="solver_rel1" localSheetId="0" hidden="1">2</definedName>
    <definedName name="solver_rel1" localSheetId="2" hidden="1">2</definedName>
    <definedName name="solver_rel1" localSheetId="3" hidden="1">2</definedName>
    <definedName name="solver_rel2" localSheetId="0" hidden="1">2</definedName>
    <definedName name="solver_rel2" localSheetId="2" hidden="1">2</definedName>
    <definedName name="solver_rel3" localSheetId="0" hidden="1">2</definedName>
    <definedName name="solver_rel3" localSheetId="2" hidden="1">2</definedName>
    <definedName name="solver_rhs1" localSheetId="0" hidden="1">0</definedName>
    <definedName name="solver_rhs1" localSheetId="2" hidden="1">0</definedName>
    <definedName name="solver_rhs1" localSheetId="3" hidden="1">0</definedName>
    <definedName name="solver_rhs2" localSheetId="0" hidden="1">0</definedName>
    <definedName name="solver_rhs2" localSheetId="2" hidden="1">0</definedName>
    <definedName name="solver_rhs3" localSheetId="0" hidden="1">0</definedName>
    <definedName name="solver_rhs3" localSheetId="2" hidden="1">0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scl" localSheetId="0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2" hidden="1">0.01</definedName>
    <definedName name="solver_tol" localSheetId="3" hidden="1">0.01</definedName>
    <definedName name="solver_typ" localSheetId="0" hidden="1">3</definedName>
    <definedName name="solver_typ" localSheetId="2" hidden="1">3</definedName>
    <definedName name="solver_typ" localSheetId="3" hidden="1">3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2" hidden="1">3</definedName>
    <definedName name="solver_ver" localSheetId="3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1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3" i="6"/>
  <c r="G2" i="61"/>
  <c r="K6" i="61"/>
  <c r="L6" i="61"/>
  <c r="P6" i="61" s="1"/>
  <c r="P7" i="61"/>
  <c r="C8" i="61"/>
  <c r="N7" i="61" s="1"/>
  <c r="G9" i="61"/>
  <c r="C16" i="61"/>
  <c r="C9" i="61" l="1"/>
  <c r="B9" i="61" s="1"/>
  <c r="K7" i="61"/>
  <c r="M7" i="61"/>
  <c r="O8" i="61" l="1"/>
  <c r="O7" i="61"/>
  <c r="L7" i="61"/>
  <c r="N8" i="61"/>
  <c r="P9" i="61" l="1"/>
  <c r="P8" i="61"/>
  <c r="M8" i="61"/>
  <c r="C10" i="61"/>
  <c r="B10" i="61" s="1"/>
  <c r="K8" i="61"/>
  <c r="O9" i="61" l="1"/>
  <c r="O10" i="61"/>
  <c r="L8" i="61"/>
  <c r="N9" i="61"/>
  <c r="M9" i="61" l="1"/>
  <c r="C11" i="61"/>
  <c r="B11" i="61" s="1"/>
  <c r="K9" i="61"/>
  <c r="P10" i="61"/>
  <c r="P11" i="61"/>
  <c r="L9" i="61" l="1"/>
  <c r="N10" i="61"/>
  <c r="O11" i="61"/>
  <c r="O12" i="61"/>
  <c r="P12" i="61" l="1"/>
  <c r="P13" i="61"/>
  <c r="C12" i="61"/>
  <c r="B12" i="61" s="1"/>
  <c r="M10" i="61"/>
  <c r="K10" i="61"/>
  <c r="O14" i="61" l="1"/>
  <c r="O13" i="61"/>
  <c r="L10" i="61"/>
  <c r="N11" i="61"/>
  <c r="C13" i="61" l="1"/>
  <c r="B13" i="61" s="1"/>
  <c r="M11" i="61"/>
  <c r="K11" i="61"/>
  <c r="P14" i="61"/>
  <c r="P15" i="61"/>
  <c r="L11" i="61" l="1"/>
  <c r="N12" i="61"/>
  <c r="O16" i="61"/>
  <c r="O15" i="61"/>
  <c r="P16" i="61" l="1"/>
  <c r="P17" i="61"/>
  <c r="C14" i="61"/>
  <c r="B14" i="61" s="1"/>
  <c r="M12" i="61"/>
  <c r="K12" i="61"/>
  <c r="O17" i="61" l="1"/>
  <c r="O18" i="61"/>
  <c r="L12" i="61"/>
  <c r="N13" i="61"/>
  <c r="K13" i="61" l="1"/>
  <c r="M13" i="61"/>
  <c r="C15" i="61"/>
  <c r="P19" i="61"/>
  <c r="P18" i="61"/>
  <c r="O19" i="61" l="1"/>
  <c r="O20" i="61"/>
  <c r="L13" i="61"/>
  <c r="P20" i="61" s="1"/>
  <c r="C17" i="61"/>
  <c r="N14" i="61"/>
</calcChain>
</file>

<file path=xl/sharedStrings.xml><?xml version="1.0" encoding="utf-8"?>
<sst xmlns="http://schemas.openxmlformats.org/spreadsheetml/2006/main" count="84" uniqueCount="50">
  <si>
    <t>Stage</t>
  </si>
  <si>
    <t>X</t>
  </si>
  <si>
    <t>Y</t>
  </si>
  <si>
    <t>Eq</t>
  </si>
  <si>
    <t>K =</t>
  </si>
  <si>
    <t>Passing Streams</t>
  </si>
  <si>
    <t>Leaving Streams</t>
  </si>
  <si>
    <t>(8)</t>
  </si>
  <si>
    <t>Stair Steps</t>
  </si>
  <si>
    <t>(0)</t>
  </si>
  <si>
    <t xml:space="preserve">G' = </t>
  </si>
  <si>
    <t xml:space="preserve">L' = </t>
  </si>
  <si>
    <t>7 Stage</t>
  </si>
  <si>
    <t>Calculations</t>
  </si>
  <si>
    <t>Graphical Analysis</t>
  </si>
  <si>
    <t>MB: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</si>
  <si>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:</t>
    </r>
  </si>
  <si>
    <t>A</t>
  </si>
  <si>
    <t>B</t>
  </si>
  <si>
    <t>Antoine Constants</t>
  </si>
  <si>
    <t>C</t>
  </si>
  <si>
    <t>Ethanol</t>
  </si>
  <si>
    <t>Water</t>
  </si>
  <si>
    <r>
      <t>P</t>
    </r>
    <r>
      <rPr>
        <vertAlign val="sub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(mm Hg) =</t>
    </r>
  </si>
  <si>
    <t xml:space="preserve">P (mm Hg) = </t>
  </si>
  <si>
    <r>
      <t>T (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C) =</t>
    </r>
  </si>
  <si>
    <t>Specified or found by iteration</t>
  </si>
  <si>
    <t>P [=] mm Hg</t>
  </si>
  <si>
    <r>
      <t xml:space="preserve">T [=] 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</t>
    </r>
  </si>
  <si>
    <r>
      <t>G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</si>
  <si>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=</t>
    </r>
  </si>
  <si>
    <t xml:space="preserve">Instructions: </t>
  </si>
  <si>
    <r>
      <t xml:space="preserve">K is automatically calculated using the modified Raoult's Law and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6.00.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</si>
  <si>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is automatically calculated using Antoine's Equation.</t>
    </r>
  </si>
  <si>
    <t>Run Solver to find correct flowrates and compositions.</t>
  </si>
  <si>
    <t>G [=] mol</t>
  </si>
  <si>
    <t>y [=] mol E/mol</t>
  </si>
  <si>
    <t>G' [=] mol C</t>
  </si>
  <si>
    <t>L' [=] mol W</t>
  </si>
  <si>
    <t>X [=] mol E/mol W</t>
  </si>
  <si>
    <t>Y [=] mol E/mol C</t>
  </si>
  <si>
    <t>Input guesses for remaining flowrates and compositions.</t>
  </si>
  <si>
    <r>
      <t>Specifiy G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y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>, 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, T, P, and % recovered. </t>
    </r>
  </si>
  <si>
    <t>Equilibrium</t>
  </si>
  <si>
    <t>Instructions:</t>
  </si>
  <si>
    <t>Run Solver to determine the equilibrium values for X.</t>
  </si>
  <si>
    <t>Make sure the last Y value is bigger than your input gas concentration.</t>
  </si>
  <si>
    <t>Inspect the XY graphs to make sure the line is plotted correctly.</t>
  </si>
  <si>
    <t>PS (% absorbed) =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</si>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</sst>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"/>
    <numFmt numFmtId="166" formatCode="0.0000"/>
    <numFmt numFmtId="167" formatCode="0.000"/>
    <numFmt numFmtId="168" formatCode="0.0000000"/>
  </numFmts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5" tint="-0.499984740745262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double">
        <color auto="1"/>
      </bottom>
      <diagonal/>
    </border>
    <border>
      <left/>
      <right/>
      <top style="thick">
        <color theme="0" tint="-0.499984740745262"/>
      </top>
      <bottom style="double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6" fillId="5" borderId="35" applyNumberFormat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5" fontId="0" fillId="3" borderId="13" xfId="0" applyNumberFormat="1" applyFill="1" applyBorder="1"/>
    <xf numFmtId="165" fontId="0" fillId="3" borderId="11" xfId="0" applyNumberFormat="1" applyFill="1" applyBorder="1" applyAlignment="1">
      <alignment horizontal="center"/>
    </xf>
    <xf numFmtId="165" fontId="0" fillId="3" borderId="8" xfId="0" applyNumberFormat="1" applyFill="1" applyBorder="1"/>
    <xf numFmtId="165" fontId="0" fillId="3" borderId="0" xfId="0" applyNumberFormat="1" applyFill="1" applyBorder="1"/>
    <xf numFmtId="165" fontId="0" fillId="3" borderId="9" xfId="0" applyNumberFormat="1" applyFill="1" applyBorder="1" applyAlignment="1">
      <alignment horizontal="center"/>
    </xf>
    <xf numFmtId="165" fontId="0" fillId="3" borderId="10" xfId="0" applyNumberFormat="1" applyFill="1" applyBorder="1"/>
    <xf numFmtId="165" fontId="0" fillId="3" borderId="8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 applyAlignment="1">
      <alignment horizontal="right"/>
    </xf>
    <xf numFmtId="0" fontId="0" fillId="2" borderId="24" xfId="0" applyFill="1" applyBorder="1" applyAlignment="1">
      <alignment horizontal="left"/>
    </xf>
    <xf numFmtId="0" fontId="0" fillId="2" borderId="26" xfId="0" applyFill="1" applyBorder="1" applyAlignment="1">
      <alignment horizontal="right"/>
    </xf>
    <xf numFmtId="0" fontId="0" fillId="2" borderId="25" xfId="0" applyFill="1" applyBorder="1"/>
    <xf numFmtId="0" fontId="0" fillId="4" borderId="14" xfId="0" applyFill="1" applyBorder="1"/>
    <xf numFmtId="0" fontId="0" fillId="2" borderId="31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164" fontId="0" fillId="4" borderId="16" xfId="0" applyNumberFormat="1" applyFill="1" applyBorder="1" applyAlignment="1">
      <alignment horizontal="left"/>
    </xf>
    <xf numFmtId="164" fontId="0" fillId="2" borderId="30" xfId="0" applyNumberFormat="1" applyFill="1" applyBorder="1" applyAlignment="1">
      <alignment horizontal="left"/>
    </xf>
    <xf numFmtId="0" fontId="0" fillId="2" borderId="31" xfId="0" applyFill="1" applyBorder="1"/>
    <xf numFmtId="166" fontId="0" fillId="0" borderId="0" xfId="0" applyNumberFormat="1" applyAlignment="1">
      <alignment horizontal="left"/>
    </xf>
    <xf numFmtId="0" fontId="3" fillId="3" borderId="6" xfId="0" applyFont="1" applyFill="1" applyBorder="1"/>
    <xf numFmtId="0" fontId="3" fillId="3" borderId="12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0" fontId="3" fillId="3" borderId="10" xfId="0" applyFont="1" applyFill="1" applyBorder="1"/>
    <xf numFmtId="167" fontId="3" fillId="3" borderId="13" xfId="0" applyNumberFormat="1" applyFont="1" applyFill="1" applyBorder="1" applyAlignment="1">
      <alignment horizontal="center"/>
    </xf>
    <xf numFmtId="167" fontId="3" fillId="3" borderId="11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3" xfId="0" applyFill="1" applyBorder="1" applyAlignment="1">
      <alignment horizontal="right"/>
    </xf>
    <xf numFmtId="0" fontId="0" fillId="3" borderId="11" xfId="0" applyFill="1" applyBorder="1"/>
    <xf numFmtId="166" fontId="0" fillId="2" borderId="29" xfId="0" applyNumberFormat="1" applyFill="1" applyBorder="1" applyAlignment="1">
      <alignment horizontal="left"/>
    </xf>
    <xf numFmtId="0" fontId="3" fillId="2" borderId="22" xfId="0" applyFont="1" applyFill="1" applyBorder="1"/>
    <xf numFmtId="0" fontId="3" fillId="2" borderId="23" xfId="0" applyFont="1" applyFill="1" applyBorder="1"/>
    <xf numFmtId="0" fontId="3" fillId="3" borderId="12" xfId="1" applyFont="1" applyFill="1" applyBorder="1"/>
    <xf numFmtId="0" fontId="3" fillId="3" borderId="10" xfId="1" applyFont="1" applyFill="1" applyBorder="1"/>
    <xf numFmtId="0" fontId="3" fillId="3" borderId="13" xfId="1" applyFont="1" applyFill="1" applyBorder="1"/>
    <xf numFmtId="0" fontId="0" fillId="4" borderId="32" xfId="0" applyFont="1" applyFill="1" applyBorder="1"/>
    <xf numFmtId="0" fontId="0" fillId="4" borderId="33" xfId="0" applyFont="1" applyFill="1" applyBorder="1"/>
    <xf numFmtId="0" fontId="0" fillId="4" borderId="34" xfId="0" applyFont="1" applyFill="1" applyBorder="1"/>
    <xf numFmtId="0" fontId="0" fillId="3" borderId="7" xfId="0" applyFont="1" applyFill="1" applyBorder="1"/>
    <xf numFmtId="0" fontId="0" fillId="0" borderId="0" xfId="0" applyFont="1" applyFill="1" applyBorder="1"/>
    <xf numFmtId="0" fontId="0" fillId="3" borderId="6" xfId="0" applyFont="1" applyFill="1" applyBorder="1"/>
    <xf numFmtId="0" fontId="0" fillId="3" borderId="12" xfId="0" applyFill="1" applyBorder="1"/>
    <xf numFmtId="0" fontId="0" fillId="3" borderId="8" xfId="0" applyFont="1" applyFill="1" applyBorder="1"/>
    <xf numFmtId="0" fontId="0" fillId="3" borderId="10" xfId="0" applyFont="1" applyFill="1" applyBorder="1"/>
    <xf numFmtId="0" fontId="0" fillId="3" borderId="13" xfId="0" applyFill="1" applyBorder="1"/>
    <xf numFmtId="0" fontId="3" fillId="2" borderId="37" xfId="0" applyFont="1" applyFill="1" applyBorder="1"/>
    <xf numFmtId="0" fontId="3" fillId="3" borderId="0" xfId="1" applyFont="1" applyFill="1" applyBorder="1"/>
    <xf numFmtId="0" fontId="0" fillId="3" borderId="9" xfId="0" applyFont="1" applyFill="1" applyBorder="1"/>
    <xf numFmtId="0" fontId="3" fillId="3" borderId="8" xfId="1" applyFont="1" applyFill="1" applyBorder="1"/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2" fontId="0" fillId="2" borderId="30" xfId="0" applyNumberFormat="1" applyFill="1" applyBorder="1" applyAlignment="1">
      <alignment horizontal="left"/>
    </xf>
    <xf numFmtId="165" fontId="0" fillId="0" borderId="0" xfId="0" applyNumberFormat="1"/>
    <xf numFmtId="0" fontId="0" fillId="2" borderId="28" xfId="0" applyFill="1" applyBorder="1"/>
    <xf numFmtId="0" fontId="0" fillId="2" borderId="27" xfId="0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right"/>
    </xf>
    <xf numFmtId="168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8" xfId="0" quotePrefix="1" applyFill="1" applyBorder="1" applyAlignment="1">
      <alignment horizontal="center"/>
    </xf>
    <xf numFmtId="0" fontId="3" fillId="2" borderId="36" xfId="0" applyFont="1" applyFill="1" applyBorder="1" applyAlignment="1">
      <alignment horizontal="right"/>
    </xf>
    <xf numFmtId="167" fontId="0" fillId="4" borderId="18" xfId="0" applyNumberForma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0" fillId="4" borderId="17" xfId="0" applyFill="1" applyBorder="1"/>
    <xf numFmtId="0" fontId="0" fillId="4" borderId="18" xfId="0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0" fillId="4" borderId="16" xfId="0" applyFill="1" applyBorder="1" applyAlignment="1">
      <alignment horizontal="left"/>
    </xf>
    <xf numFmtId="0" fontId="3" fillId="4" borderId="15" xfId="0" applyFont="1" applyFill="1" applyBorder="1" applyAlignment="1">
      <alignment horizontal="right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12" xfId="0" applyFill="1" applyBorder="1" applyAlignment="1"/>
    <xf numFmtId="0" fontId="0" fillId="3" borderId="21" xfId="0" applyFill="1" applyBorder="1" applyAlignment="1"/>
    <xf numFmtId="0" fontId="0" fillId="3" borderId="20" xfId="0" applyFill="1" applyBorder="1" applyAlignment="1"/>
    <xf numFmtId="0" fontId="0" fillId="3" borderId="19" xfId="0" applyFill="1" applyBorder="1" applyAlignment="1"/>
    <xf numFmtId="165" fontId="0" fillId="3" borderId="0" xfId="0" applyNumberFormat="1" applyFill="1" applyAlignment="1">
      <alignment horizontal="center"/>
    </xf>
    <xf numFmtId="165" fontId="0" fillId="3" borderId="41" xfId="0" applyNumberFormat="1" applyFill="1" applyBorder="1" applyAlignment="1">
      <alignment horizontal="center"/>
    </xf>
    <xf numFmtId="165" fontId="0" fillId="3" borderId="46" xfId="0" applyNumberFormat="1" applyFill="1" applyBorder="1" applyAlignment="1">
      <alignment horizontal="center"/>
    </xf>
    <xf numFmtId="165" fontId="0" fillId="3" borderId="42" xfId="0" applyNumberFormat="1" applyFill="1" applyBorder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Fill="1" applyBorder="1"/>
    <xf numFmtId="0" fontId="3" fillId="3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39246481511171"/>
          <c:y val="2.9818648120361013E-2"/>
          <c:w val="0.80560593619254728"/>
          <c:h val="0.82961742519894899"/>
        </c:manualLayout>
      </c:layout>
      <c:scatterChart>
        <c:scatterStyle val="lineMarker"/>
        <c:varyColors val="0"/>
        <c:ser>
          <c:idx val="0"/>
          <c:order val="0"/>
          <c:tx>
            <c:v>Op Line</c:v>
          </c:tx>
          <c:spPr>
            <a:ln w="3810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'7-Stage'!$K$6:$K$13</c:f>
              <c:numCache>
                <c:formatCode>0.00000</c:formatCode>
                <c:ptCount val="8"/>
                <c:pt idx="0">
                  <c:v>0</c:v>
                </c:pt>
                <c:pt idx="1">
                  <c:v>1.7915688768654729E-3</c:v>
                </c:pt>
                <c:pt idx="2">
                  <c:v>4.0260721804284824E-3</c:v>
                </c:pt>
                <c:pt idx="3">
                  <c:v>6.81903800275951E-3</c:v>
                </c:pt>
                <c:pt idx="4">
                  <c:v>1.0319472051728272E-2</c:v>
                </c:pt>
                <c:pt idx="5">
                  <c:v>1.4721442511005678E-2</c:v>
                </c:pt>
                <c:pt idx="6">
                  <c:v>2.0280746553211566E-2</c:v>
                </c:pt>
                <c:pt idx="7">
                  <c:v>2.733951603866774E-2</c:v>
                </c:pt>
              </c:numCache>
            </c:numRef>
          </c:xVal>
          <c:yVal>
            <c:numRef>
              <c:f>'7-Stage'!$L$6:$L$13</c:f>
              <c:numCache>
                <c:formatCode>0.00000</c:formatCode>
                <c:ptCount val="8"/>
                <c:pt idx="0">
                  <c:v>1.0204081632653071E-3</c:v>
                </c:pt>
                <c:pt idx="1">
                  <c:v>2.29089511992667E-3</c:v>
                </c:pt>
                <c:pt idx="2">
                  <c:v>3.8754880085687632E-3</c:v>
                </c:pt>
                <c:pt idx="3">
                  <c:v>5.8561133105001469E-3</c:v>
                </c:pt>
                <c:pt idx="4">
                  <c:v>8.3384380814288811E-3</c:v>
                </c:pt>
                <c:pt idx="5">
                  <c:v>1.1460085328341018E-2</c:v>
                </c:pt>
                <c:pt idx="6">
                  <c:v>1.5402453029043004E-2</c:v>
                </c:pt>
                <c:pt idx="7">
                  <c:v>2.0408163206952459E-2</c:v>
                </c:pt>
              </c:numCache>
            </c:numRef>
          </c:yVal>
          <c:smooth val="0"/>
        </c:ser>
        <c:ser>
          <c:idx val="1"/>
          <c:order val="1"/>
          <c:tx>
            <c:v>Stair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'7-Stage'!$O$6:$O$20</c:f>
              <c:numCache>
                <c:formatCode>0.00000</c:formatCode>
                <c:ptCount val="15"/>
                <c:pt idx="0">
                  <c:v>0</c:v>
                </c:pt>
                <c:pt idx="1">
                  <c:v>1.7915688768654729E-3</c:v>
                </c:pt>
                <c:pt idx="2">
                  <c:v>1.7915688768654729E-3</c:v>
                </c:pt>
                <c:pt idx="3">
                  <c:v>4.0260721804284824E-3</c:v>
                </c:pt>
                <c:pt idx="4">
                  <c:v>4.0260721804284824E-3</c:v>
                </c:pt>
                <c:pt idx="5">
                  <c:v>6.81903800275951E-3</c:v>
                </c:pt>
                <c:pt idx="6">
                  <c:v>6.81903800275951E-3</c:v>
                </c:pt>
                <c:pt idx="7">
                  <c:v>1.0319472051728272E-2</c:v>
                </c:pt>
                <c:pt idx="8">
                  <c:v>1.0319472051728272E-2</c:v>
                </c:pt>
                <c:pt idx="9">
                  <c:v>1.4721442511005678E-2</c:v>
                </c:pt>
                <c:pt idx="10">
                  <c:v>1.4721442511005678E-2</c:v>
                </c:pt>
                <c:pt idx="11">
                  <c:v>2.0280746553211566E-2</c:v>
                </c:pt>
                <c:pt idx="12">
                  <c:v>2.0280746553211566E-2</c:v>
                </c:pt>
                <c:pt idx="13">
                  <c:v>2.733951603866774E-2</c:v>
                </c:pt>
                <c:pt idx="14">
                  <c:v>2.733951603866774E-2</c:v>
                </c:pt>
              </c:numCache>
            </c:numRef>
          </c:xVal>
          <c:yVal>
            <c:numRef>
              <c:f>'7-Stage'!$P$6:$P$20</c:f>
              <c:numCache>
                <c:formatCode>0.00000</c:formatCode>
                <c:ptCount val="15"/>
                <c:pt idx="0">
                  <c:v>1.0204081632653071E-3</c:v>
                </c:pt>
                <c:pt idx="1">
                  <c:v>1.0204081632653071E-3</c:v>
                </c:pt>
                <c:pt idx="2">
                  <c:v>2.29089511992667E-3</c:v>
                </c:pt>
                <c:pt idx="3">
                  <c:v>2.29089511992667E-3</c:v>
                </c:pt>
                <c:pt idx="4">
                  <c:v>3.8754880085687632E-3</c:v>
                </c:pt>
                <c:pt idx="5">
                  <c:v>3.8754880085687632E-3</c:v>
                </c:pt>
                <c:pt idx="6">
                  <c:v>5.8561133105001469E-3</c:v>
                </c:pt>
                <c:pt idx="7">
                  <c:v>5.8561133105001469E-3</c:v>
                </c:pt>
                <c:pt idx="8">
                  <c:v>8.3384380814288811E-3</c:v>
                </c:pt>
                <c:pt idx="9">
                  <c:v>8.3384380814288811E-3</c:v>
                </c:pt>
                <c:pt idx="10">
                  <c:v>1.1460085328341018E-2</c:v>
                </c:pt>
                <c:pt idx="11">
                  <c:v>1.1460085328341018E-2</c:v>
                </c:pt>
                <c:pt idx="12">
                  <c:v>1.5402453029043004E-2</c:v>
                </c:pt>
                <c:pt idx="13">
                  <c:v>1.5402453029043004E-2</c:v>
                </c:pt>
                <c:pt idx="14">
                  <c:v>2.0408163206952459E-2</c:v>
                </c:pt>
              </c:numCache>
            </c:numRef>
          </c:yVal>
          <c:smooth val="0"/>
        </c:ser>
        <c:ser>
          <c:idx val="2"/>
          <c:order val="2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'7-Stage'!$M$6:$M$13</c:f>
              <c:numCache>
                <c:formatCode>0.00000</c:formatCode>
                <c:ptCount val="8"/>
                <c:pt idx="0">
                  <c:v>0</c:v>
                </c:pt>
                <c:pt idx="1">
                  <c:v>1.7915688768654729E-3</c:v>
                </c:pt>
                <c:pt idx="2">
                  <c:v>4.0260721804284824E-3</c:v>
                </c:pt>
                <c:pt idx="3">
                  <c:v>6.81903800275951E-3</c:v>
                </c:pt>
                <c:pt idx="4">
                  <c:v>1.0319472051728272E-2</c:v>
                </c:pt>
                <c:pt idx="5">
                  <c:v>1.4721442511005678E-2</c:v>
                </c:pt>
                <c:pt idx="6">
                  <c:v>2.0280746553211566E-2</c:v>
                </c:pt>
                <c:pt idx="7">
                  <c:v>2.733951603866774E-2</c:v>
                </c:pt>
              </c:numCache>
            </c:numRef>
          </c:xVal>
          <c:yVal>
            <c:numRef>
              <c:f>'7-Stage'!$N$6:$N$13</c:f>
              <c:numCache>
                <c:formatCode>0.00000</c:formatCode>
                <c:ptCount val="8"/>
                <c:pt idx="0">
                  <c:v>0</c:v>
                </c:pt>
                <c:pt idx="1">
                  <c:v>1.0204081632653071E-3</c:v>
                </c:pt>
                <c:pt idx="2">
                  <c:v>2.29089511992667E-3</c:v>
                </c:pt>
                <c:pt idx="3">
                  <c:v>3.8754880085687632E-3</c:v>
                </c:pt>
                <c:pt idx="4">
                  <c:v>5.8561133105001469E-3</c:v>
                </c:pt>
                <c:pt idx="5">
                  <c:v>8.3384380814288811E-3</c:v>
                </c:pt>
                <c:pt idx="6">
                  <c:v>1.1460085328341018E-2</c:v>
                </c:pt>
                <c:pt idx="7">
                  <c:v>1.5402453029043004E-2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489536"/>
        <c:axId val="467490096"/>
      </c:scatterChart>
      <c:valAx>
        <c:axId val="467489536"/>
        <c:scaling>
          <c:orientation val="minMax"/>
          <c:max val="2.8000000000000004E-2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 E/mol 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90096"/>
        <c:crosses val="autoZero"/>
        <c:crossBetween val="midCat"/>
        <c:majorUnit val="4.000000000000001E-3"/>
        <c:minorUnit val="2.0000000000000005E-3"/>
      </c:valAx>
      <c:valAx>
        <c:axId val="467490096"/>
        <c:scaling>
          <c:orientation val="minMax"/>
          <c:max val="2.2000000000000006E-2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E/mol C)</a:t>
                </a:r>
              </a:p>
            </c:rich>
          </c:tx>
          <c:layout>
            <c:manualLayout>
              <c:xMode val="edge"/>
              <c:yMode val="edge"/>
              <c:x val="1.9099525068502626E-2"/>
              <c:y val="0.30970662862078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89536"/>
        <c:crosses val="autoZero"/>
        <c:crossBetween val="midCat"/>
        <c:majorUnit val="2.0000000000000005E-3"/>
      </c:valAx>
      <c:spPr>
        <a:noFill/>
        <a:ln w="285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39246481511171"/>
          <c:y val="2.9818648120361013E-2"/>
          <c:w val="0.80560593619254728"/>
          <c:h val="0.82961742519894899"/>
        </c:manualLayout>
      </c:layout>
      <c:scatterChart>
        <c:scatterStyle val="lineMarker"/>
        <c:varyColors val="0"/>
        <c:ser>
          <c:idx val="2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Equilibrium!$B$3:$B$18</c:f>
              <c:numCache>
                <c:formatCode>0.00000</c:formatCode>
                <c:ptCount val="16"/>
                <c:pt idx="0">
                  <c:v>0</c:v>
                </c:pt>
                <c:pt idx="1">
                  <c:v>3.5140738658326585E-3</c:v>
                </c:pt>
                <c:pt idx="2">
                  <c:v>7.0387836981769553E-3</c:v>
                </c:pt>
                <c:pt idx="3">
                  <c:v>1.0574177857671566E-2</c:v>
                </c:pt>
                <c:pt idx="4">
                  <c:v>1.4120304998587971E-2</c:v>
                </c:pt>
                <c:pt idx="5">
                  <c:v>1.7677214071062399E-2</c:v>
                </c:pt>
                <c:pt idx="6">
                  <c:v>2.1244954323348206E-2</c:v>
                </c:pt>
                <c:pt idx="7">
                  <c:v>2.4823575304088796E-2</c:v>
                </c:pt>
                <c:pt idx="8">
                  <c:v>2.8413126864611449E-2</c:v>
                </c:pt>
                <c:pt idx="9">
                  <c:v>3.2013659161242131E-2</c:v>
                </c:pt>
                <c:pt idx="10">
                  <c:v>3.5625222657641606E-2</c:v>
                </c:pt>
                <c:pt idx="11">
                  <c:v>3.9247868127163084E-2</c:v>
                </c:pt>
                <c:pt idx="12">
                  <c:v>4.2881646655231538E-2</c:v>
                </c:pt>
                <c:pt idx="13">
                  <c:v>4.6526609641745077E-2</c:v>
                </c:pt>
                <c:pt idx="14">
                  <c:v>5.018280883860772E-2</c:v>
                </c:pt>
                <c:pt idx="15">
                  <c:v>5.3850296176628697E-2</c:v>
                </c:pt>
              </c:numCache>
            </c:numRef>
          </c:xVal>
          <c:yVal>
            <c:numRef>
              <c:f>Equilibrium!$A$3:$A$18</c:f>
              <c:numCache>
                <c:formatCode>0.00000</c:formatCode>
                <c:ptCount val="16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648864"/>
        <c:axId val="466649424"/>
      </c:scatterChart>
      <c:valAx>
        <c:axId val="466648864"/>
        <c:scaling>
          <c:orientation val="minMax"/>
          <c:max val="4.0000000000000008E-2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X (mol E/mol 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49424"/>
        <c:crosses val="autoZero"/>
        <c:crossBetween val="midCat"/>
        <c:majorUnit val="4.000000000000001E-3"/>
        <c:minorUnit val="2.0000000000000005E-3"/>
      </c:valAx>
      <c:valAx>
        <c:axId val="466649424"/>
        <c:scaling>
          <c:orientation val="minMax"/>
          <c:max val="2.2000000000000006E-2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Y (mol E/mol C)</a:t>
                </a:r>
              </a:p>
            </c:rich>
          </c:tx>
          <c:layout>
            <c:manualLayout>
              <c:xMode val="edge"/>
              <c:yMode val="edge"/>
              <c:x val="1.9099525068502626E-2"/>
              <c:y val="0.30970662862078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48864"/>
        <c:crosses val="autoZero"/>
        <c:crossBetween val="midCat"/>
        <c:majorUnit val="2.0000000000000005E-3"/>
      </c:valAx>
      <c:spPr>
        <a:noFill/>
        <a:ln w="285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747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747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abSelected="1" zoomScale="120" zoomScaleNormal="120" workbookViewId="0">
      <selection activeCell="E12" sqref="E12"/>
    </sheetView>
  </sheetViews>
  <sheetFormatPr defaultRowHeight="14.4" x14ac:dyDescent="0.3"/>
  <cols>
    <col min="1" max="4" width="9.33203125" customWidth="1"/>
    <col min="7" max="8" width="9.109375" customWidth="1"/>
    <col min="11" max="11" width="11" customWidth="1"/>
    <col min="15" max="15" width="11.33203125" customWidth="1"/>
    <col min="16" max="17" width="12.6640625" customWidth="1"/>
  </cols>
  <sheetData>
    <row r="1" spans="1:17" ht="18" customHeight="1" thickBot="1" x14ac:dyDescent="0.35">
      <c r="A1" t="s">
        <v>12</v>
      </c>
    </row>
    <row r="2" spans="1:17" ht="18" customHeight="1" thickTop="1" thickBot="1" x14ac:dyDescent="0.4">
      <c r="B2" s="25"/>
      <c r="C2" s="26" t="s">
        <v>29</v>
      </c>
      <c r="D2" s="27">
        <v>100</v>
      </c>
      <c r="E2" s="8"/>
      <c r="F2" s="32" t="s">
        <v>10</v>
      </c>
      <c r="G2" s="33">
        <f>+D2*(1-D3)</f>
        <v>98</v>
      </c>
    </row>
    <row r="3" spans="1:17" ht="18" customHeight="1" thickTop="1" thickBot="1" x14ac:dyDescent="0.4">
      <c r="B3" s="87"/>
      <c r="C3" s="84" t="s">
        <v>30</v>
      </c>
      <c r="D3" s="55">
        <v>0.02</v>
      </c>
      <c r="E3" s="9"/>
      <c r="F3" s="31" t="s">
        <v>11</v>
      </c>
      <c r="G3" s="85">
        <v>69.496475050767884</v>
      </c>
      <c r="K3" s="112" t="s">
        <v>14</v>
      </c>
      <c r="L3" s="111"/>
      <c r="M3" s="111"/>
      <c r="N3" s="111"/>
      <c r="O3" s="111"/>
      <c r="P3" s="110"/>
      <c r="Q3" s="23"/>
    </row>
    <row r="4" spans="1:17" ht="18" customHeight="1" thickTop="1" thickBot="1" x14ac:dyDescent="0.35">
      <c r="B4" s="29"/>
      <c r="C4" s="28" t="s">
        <v>48</v>
      </c>
      <c r="D4" s="88">
        <v>95</v>
      </c>
      <c r="K4" s="108" t="s">
        <v>5</v>
      </c>
      <c r="L4" s="109"/>
      <c r="M4" s="108" t="s">
        <v>6</v>
      </c>
      <c r="N4" s="107"/>
      <c r="O4" s="108" t="s">
        <v>8</v>
      </c>
      <c r="P4" s="107"/>
      <c r="Q4" s="36"/>
    </row>
    <row r="5" spans="1:17" ht="18" customHeight="1" thickTop="1" thickBot="1" x14ac:dyDescent="0.35">
      <c r="D5" s="92" t="s">
        <v>49</v>
      </c>
      <c r="K5" s="11" t="s">
        <v>1</v>
      </c>
      <c r="L5" s="7" t="s">
        <v>2</v>
      </c>
      <c r="M5" s="11" t="s">
        <v>1</v>
      </c>
      <c r="N5" s="10" t="s">
        <v>2</v>
      </c>
      <c r="O5" s="11" t="s">
        <v>1</v>
      </c>
      <c r="P5" s="10" t="s">
        <v>2</v>
      </c>
      <c r="Q5" s="22"/>
    </row>
    <row r="6" spans="1:17" ht="18" customHeight="1" thickTop="1" thickBot="1" x14ac:dyDescent="0.35">
      <c r="A6" s="106" t="s">
        <v>0</v>
      </c>
      <c r="B6" s="105" t="s">
        <v>1</v>
      </c>
      <c r="C6" s="104" t="s">
        <v>2</v>
      </c>
      <c r="D6" s="2"/>
      <c r="E6" s="30"/>
      <c r="F6" s="103" t="s">
        <v>25</v>
      </c>
      <c r="G6" s="102">
        <v>30</v>
      </c>
      <c r="K6" s="15">
        <f t="shared" ref="K6:K13" si="0">+B7</f>
        <v>0</v>
      </c>
      <c r="L6" s="16">
        <f t="shared" ref="L6:L13" si="1">+C8</f>
        <v>1.0204081632653071E-3</v>
      </c>
      <c r="M6" s="19">
        <v>0</v>
      </c>
      <c r="N6" s="113">
        <v>0</v>
      </c>
      <c r="O6" s="19">
        <v>0</v>
      </c>
      <c r="P6" s="17">
        <f>+L6</f>
        <v>1.0204081632653071E-3</v>
      </c>
      <c r="Q6" s="89"/>
    </row>
    <row r="7" spans="1:17" ht="18" customHeight="1" thickTop="1" x14ac:dyDescent="0.3">
      <c r="A7" s="95" t="s">
        <v>9</v>
      </c>
      <c r="B7" s="81">
        <v>0</v>
      </c>
      <c r="C7" s="17"/>
      <c r="D7" s="2"/>
      <c r="E7" s="99"/>
      <c r="F7" s="101" t="s">
        <v>24</v>
      </c>
      <c r="G7" s="100">
        <v>825</v>
      </c>
      <c r="K7" s="15">
        <f t="shared" si="0"/>
        <v>1.7915688768654729E-3</v>
      </c>
      <c r="L7" s="16">
        <f t="shared" si="1"/>
        <v>2.29089511992667E-3</v>
      </c>
      <c r="M7" s="19">
        <f t="shared" ref="M7:N13" si="2">+B8</f>
        <v>1.7915688768654729E-3</v>
      </c>
      <c r="N7" s="17">
        <f t="shared" si="2"/>
        <v>1.0204081632653071E-3</v>
      </c>
      <c r="O7" s="19">
        <f>+K7</f>
        <v>1.7915688768654729E-3</v>
      </c>
      <c r="P7" s="17">
        <f>+L6</f>
        <v>1.0204081632653071E-3</v>
      </c>
      <c r="Q7" s="90"/>
    </row>
    <row r="8" spans="1:17" ht="18" customHeight="1" thickBot="1" x14ac:dyDescent="0.35">
      <c r="A8" s="11">
        <v>1</v>
      </c>
      <c r="B8" s="81">
        <f>+(C8/((1+C8)*$G$8))/(1-C8/((1+C8)*$G$8))</f>
        <v>1.7915688768654729E-3</v>
      </c>
      <c r="C8" s="17">
        <f>+D2*D3*(1-D4/100)/G2</f>
        <v>1.0204081632653071E-3</v>
      </c>
      <c r="E8" s="99"/>
      <c r="F8" s="98" t="s">
        <v>4</v>
      </c>
      <c r="G8" s="97">
        <v>0.56999999999999995</v>
      </c>
      <c r="K8" s="15">
        <f t="shared" si="0"/>
        <v>4.0260721804284824E-3</v>
      </c>
      <c r="L8" s="16">
        <f t="shared" si="1"/>
        <v>3.8754880085687632E-3</v>
      </c>
      <c r="M8" s="19">
        <f t="shared" si="2"/>
        <v>4.0260721804284824E-3</v>
      </c>
      <c r="N8" s="17">
        <f t="shared" si="2"/>
        <v>2.29089511992667E-3</v>
      </c>
      <c r="O8" s="19">
        <f>+K7</f>
        <v>1.7915688768654729E-3</v>
      </c>
      <c r="P8" s="17">
        <f>+L7</f>
        <v>2.29089511992667E-3</v>
      </c>
    </row>
    <row r="9" spans="1:17" ht="18" customHeight="1" thickTop="1" thickBot="1" x14ac:dyDescent="0.4">
      <c r="A9" s="11">
        <v>2</v>
      </c>
      <c r="B9" s="81">
        <f t="shared" ref="B9:B14" si="3">+(C9/((1+C9)*$G$8))/(1-C9/((1+C9)*$G$8))</f>
        <v>4.0260721804284824E-3</v>
      </c>
      <c r="C9" s="17">
        <f t="shared" ref="C9:C15" si="4">+($G$3*B8+$G$2*C8-$G$3*B7)/$G$2</f>
        <v>2.29089511992667E-3</v>
      </c>
      <c r="E9" s="35"/>
      <c r="F9" s="96" t="s">
        <v>23</v>
      </c>
      <c r="G9" s="34">
        <f>10^(G24-H24/(I24+G6))</f>
        <v>78.441147868964691</v>
      </c>
      <c r="K9" s="15">
        <f t="shared" si="0"/>
        <v>6.81903800275951E-3</v>
      </c>
      <c r="L9" s="16">
        <f t="shared" si="1"/>
        <v>5.8561133105001469E-3</v>
      </c>
      <c r="M9" s="19">
        <f t="shared" si="2"/>
        <v>6.81903800275951E-3</v>
      </c>
      <c r="N9" s="17">
        <f t="shared" si="2"/>
        <v>3.8754880085687632E-3</v>
      </c>
      <c r="O9" s="19">
        <f>+K8</f>
        <v>4.0260721804284824E-3</v>
      </c>
      <c r="P9" s="17">
        <f>+L7</f>
        <v>2.29089511992667E-3</v>
      </c>
      <c r="Q9" s="91"/>
    </row>
    <row r="10" spans="1:17" ht="18" customHeight="1" thickTop="1" x14ac:dyDescent="0.3">
      <c r="A10" s="11">
        <v>3</v>
      </c>
      <c r="B10" s="81">
        <f t="shared" si="3"/>
        <v>6.81903800275951E-3</v>
      </c>
      <c r="C10" s="17">
        <f t="shared" si="4"/>
        <v>3.8754880085687632E-3</v>
      </c>
      <c r="D10" s="2"/>
      <c r="K10" s="15">
        <f t="shared" si="0"/>
        <v>1.0319472051728272E-2</v>
      </c>
      <c r="L10" s="16">
        <f t="shared" si="1"/>
        <v>8.3384380814288811E-3</v>
      </c>
      <c r="M10" s="19">
        <f t="shared" si="2"/>
        <v>1.0319472051728272E-2</v>
      </c>
      <c r="N10" s="17">
        <f t="shared" si="2"/>
        <v>5.8561133105001469E-3</v>
      </c>
      <c r="O10" s="19">
        <f>+K8</f>
        <v>4.0260721804284824E-3</v>
      </c>
      <c r="P10" s="17">
        <f>+L8</f>
        <v>3.8754880085687632E-3</v>
      </c>
      <c r="Q10" s="92"/>
    </row>
    <row r="11" spans="1:17" ht="18" customHeight="1" x14ac:dyDescent="0.3">
      <c r="A11" s="11">
        <v>4</v>
      </c>
      <c r="B11" s="81">
        <f t="shared" si="3"/>
        <v>1.0319472051728272E-2</v>
      </c>
      <c r="C11" s="17">
        <f t="shared" si="4"/>
        <v>5.8561133105001469E-3</v>
      </c>
      <c r="D11" s="2"/>
      <c r="E11" s="24"/>
      <c r="F11" s="24"/>
      <c r="G11" s="24"/>
      <c r="K11" s="15">
        <f t="shared" si="0"/>
        <v>1.4721442511005678E-2</v>
      </c>
      <c r="L11" s="16">
        <f t="shared" si="1"/>
        <v>1.1460085328341018E-2</v>
      </c>
      <c r="M11" s="19">
        <f t="shared" si="2"/>
        <v>1.4721442511005678E-2</v>
      </c>
      <c r="N11" s="17">
        <f t="shared" si="2"/>
        <v>8.3384380814288811E-3</v>
      </c>
      <c r="O11" s="19">
        <f>+K9</f>
        <v>6.81903800275951E-3</v>
      </c>
      <c r="P11" s="17">
        <f>+L8</f>
        <v>3.8754880085687632E-3</v>
      </c>
      <c r="Q11" s="2"/>
    </row>
    <row r="12" spans="1:17" ht="18" customHeight="1" x14ac:dyDescent="0.3">
      <c r="A12" s="11">
        <v>5</v>
      </c>
      <c r="B12" s="81">
        <f t="shared" si="3"/>
        <v>1.4721442511005678E-2</v>
      </c>
      <c r="C12" s="17">
        <f t="shared" si="4"/>
        <v>8.3384380814288811E-3</v>
      </c>
      <c r="D12" s="2"/>
      <c r="E12" s="24"/>
      <c r="F12" s="24"/>
      <c r="G12" s="21"/>
      <c r="K12" s="15">
        <f t="shared" si="0"/>
        <v>2.0280746553211566E-2</v>
      </c>
      <c r="L12" s="16">
        <f t="shared" si="1"/>
        <v>1.5402453029043004E-2</v>
      </c>
      <c r="M12" s="19">
        <f t="shared" si="2"/>
        <v>2.0280746553211566E-2</v>
      </c>
      <c r="N12" s="17">
        <f t="shared" si="2"/>
        <v>1.1460085328341018E-2</v>
      </c>
      <c r="O12" s="19">
        <f>+K9</f>
        <v>6.81903800275951E-3</v>
      </c>
      <c r="P12" s="17">
        <f>+L9</f>
        <v>5.8561133105001469E-3</v>
      </c>
      <c r="Q12" s="2"/>
    </row>
    <row r="13" spans="1:17" ht="18" customHeight="1" thickBot="1" x14ac:dyDescent="0.35">
      <c r="A13" s="11">
        <v>6</v>
      </c>
      <c r="B13" s="81">
        <f t="shared" si="3"/>
        <v>2.0280746553211566E-2</v>
      </c>
      <c r="C13" s="17">
        <f t="shared" si="4"/>
        <v>1.1460085328341018E-2</v>
      </c>
      <c r="D13" s="2"/>
      <c r="E13" s="24"/>
      <c r="F13" s="24"/>
      <c r="G13" s="24"/>
      <c r="K13" s="18">
        <f t="shared" si="0"/>
        <v>2.733951603866774E-2</v>
      </c>
      <c r="L13" s="13">
        <f t="shared" si="1"/>
        <v>2.0408163206952459E-2</v>
      </c>
      <c r="M13" s="19">
        <f t="shared" si="2"/>
        <v>2.733951603866774E-2</v>
      </c>
      <c r="N13" s="17">
        <f t="shared" si="2"/>
        <v>1.5402453029043004E-2</v>
      </c>
      <c r="O13" s="19">
        <f>+K10</f>
        <v>1.0319472051728272E-2</v>
      </c>
      <c r="P13" s="17">
        <f>+L9</f>
        <v>5.8561133105001469E-3</v>
      </c>
      <c r="Q13" s="92"/>
    </row>
    <row r="14" spans="1:17" ht="18" customHeight="1" thickTop="1" thickBot="1" x14ac:dyDescent="0.35">
      <c r="A14" s="11">
        <v>7</v>
      </c>
      <c r="B14" s="81">
        <f t="shared" si="3"/>
        <v>2.733951603866774E-2</v>
      </c>
      <c r="C14" s="17">
        <f t="shared" si="4"/>
        <v>1.5402453029043004E-2</v>
      </c>
      <c r="D14" s="2"/>
      <c r="M14" s="12"/>
      <c r="N14" s="14">
        <f>+C15</f>
        <v>2.0408163206952459E-2</v>
      </c>
      <c r="O14" s="19">
        <f>+K10</f>
        <v>1.0319472051728272E-2</v>
      </c>
      <c r="P14" s="17">
        <f>+L10</f>
        <v>8.3384380814288811E-3</v>
      </c>
      <c r="Q14" s="8"/>
    </row>
    <row r="15" spans="1:17" ht="18" customHeight="1" thickTop="1" x14ac:dyDescent="0.3">
      <c r="A15" s="95" t="s">
        <v>7</v>
      </c>
      <c r="B15" s="6"/>
      <c r="C15" s="17">
        <f t="shared" si="4"/>
        <v>2.0408163206952459E-2</v>
      </c>
      <c r="D15" s="20"/>
      <c r="E15" s="66" t="s">
        <v>31</v>
      </c>
      <c r="F15" s="67"/>
      <c r="G15" s="67"/>
      <c r="H15" s="67"/>
      <c r="I15" s="67"/>
      <c r="J15" s="67"/>
      <c r="K15" s="49"/>
      <c r="O15" s="19">
        <f>+K11</f>
        <v>1.4721442511005678E-2</v>
      </c>
      <c r="P15" s="17">
        <f>+L10</f>
        <v>8.3384380814288811E-3</v>
      </c>
      <c r="Q15" s="23"/>
    </row>
    <row r="16" spans="1:17" ht="18" customHeight="1" x14ac:dyDescent="0.35">
      <c r="A16" s="50"/>
      <c r="B16" s="94" t="s">
        <v>15</v>
      </c>
      <c r="C16" s="17">
        <f>+D2*D3/G2</f>
        <v>2.0408163265306121E-2</v>
      </c>
      <c r="D16" s="2"/>
      <c r="E16" s="50" t="s">
        <v>42</v>
      </c>
      <c r="F16" s="6"/>
      <c r="G16" s="6"/>
      <c r="H16" s="6"/>
      <c r="I16" s="6"/>
      <c r="J16" s="6"/>
      <c r="K16" s="51"/>
      <c r="O16" s="19">
        <f>+K11</f>
        <v>1.4721442511005678E-2</v>
      </c>
      <c r="P16" s="17">
        <f>+L11</f>
        <v>1.1460085328341018E-2</v>
      </c>
    </row>
    <row r="17" spans="1:17" ht="18" customHeight="1" thickBot="1" x14ac:dyDescent="0.35">
      <c r="A17" s="52"/>
      <c r="B17" s="53" t="s">
        <v>16</v>
      </c>
      <c r="C17" s="14">
        <f>+C15-C16</f>
        <v>-5.8353662180099519E-11</v>
      </c>
      <c r="E17" s="68" t="s">
        <v>41</v>
      </c>
      <c r="F17" s="6"/>
      <c r="G17" s="6"/>
      <c r="H17" s="6"/>
      <c r="I17" s="6"/>
      <c r="J17" s="6"/>
      <c r="K17" s="51"/>
      <c r="O17" s="19">
        <f>+K12</f>
        <v>2.0280746553211566E-2</v>
      </c>
      <c r="P17" s="17">
        <f>+L11</f>
        <v>1.1460085328341018E-2</v>
      </c>
      <c r="Q17" s="91"/>
    </row>
    <row r="18" spans="1:17" ht="18" customHeight="1" thickTop="1" thickBot="1" x14ac:dyDescent="0.4">
      <c r="A18" s="5"/>
      <c r="B18" s="5"/>
      <c r="E18" s="68" t="s">
        <v>32</v>
      </c>
      <c r="F18" s="6"/>
      <c r="G18" s="6"/>
      <c r="H18" s="6"/>
      <c r="I18" s="6"/>
      <c r="J18" s="6"/>
      <c r="K18" s="51"/>
      <c r="O18" s="19">
        <f>+K12</f>
        <v>2.0280746553211566E-2</v>
      </c>
      <c r="P18" s="17">
        <f>+L12</f>
        <v>1.5402453029043004E-2</v>
      </c>
      <c r="Q18" s="92"/>
    </row>
    <row r="19" spans="1:17" ht="18" customHeight="1" thickTop="1" thickBot="1" x14ac:dyDescent="0.4">
      <c r="A19" s="56" t="s">
        <v>26</v>
      </c>
      <c r="B19" s="57"/>
      <c r="C19" s="71"/>
      <c r="E19" s="68" t="s">
        <v>33</v>
      </c>
      <c r="F19" s="6"/>
      <c r="G19" s="6"/>
      <c r="H19" s="6"/>
      <c r="I19" s="6"/>
      <c r="J19" s="6"/>
      <c r="K19" s="51"/>
      <c r="M19" s="86"/>
      <c r="O19" s="19">
        <f>+K13</f>
        <v>2.733951603866774E-2</v>
      </c>
      <c r="P19" s="17">
        <f>+L12</f>
        <v>1.5402453029043004E-2</v>
      </c>
      <c r="Q19" s="2"/>
    </row>
    <row r="20" spans="1:17" ht="18" customHeight="1" thickTop="1" thickBot="1" x14ac:dyDescent="0.35">
      <c r="A20" s="61" t="s">
        <v>13</v>
      </c>
      <c r="B20" s="62"/>
      <c r="C20" s="63"/>
      <c r="E20" s="69" t="s">
        <v>34</v>
      </c>
      <c r="F20" s="70"/>
      <c r="G20" s="70"/>
      <c r="H20" s="70"/>
      <c r="I20" s="70"/>
      <c r="J20" s="70"/>
      <c r="K20" s="54"/>
      <c r="O20" s="12">
        <f>+K13</f>
        <v>2.733951603866774E-2</v>
      </c>
      <c r="P20" s="14">
        <f>+L13</f>
        <v>2.0408163206952459E-2</v>
      </c>
      <c r="Q20" s="2"/>
    </row>
    <row r="21" spans="1:17" ht="18" customHeight="1" thickTop="1" thickBot="1" x14ac:dyDescent="0.35">
      <c r="G21" s="3"/>
      <c r="H21" s="4"/>
    </row>
    <row r="22" spans="1:17" ht="18" customHeight="1" thickTop="1" x14ac:dyDescent="0.3">
      <c r="A22" s="48" t="s">
        <v>35</v>
      </c>
      <c r="B22" s="67"/>
      <c r="C22" s="58" t="s">
        <v>27</v>
      </c>
      <c r="D22" s="64"/>
      <c r="F22" s="37" t="s">
        <v>19</v>
      </c>
      <c r="G22" s="38"/>
      <c r="H22" s="38"/>
      <c r="I22" s="39"/>
    </row>
    <row r="23" spans="1:17" ht="18" customHeight="1" x14ac:dyDescent="0.3">
      <c r="A23" s="50" t="s">
        <v>36</v>
      </c>
      <c r="B23" s="6"/>
      <c r="C23" s="72" t="s">
        <v>28</v>
      </c>
      <c r="D23" s="73"/>
      <c r="F23" s="40"/>
      <c r="G23" s="41" t="s">
        <v>17</v>
      </c>
      <c r="H23" s="41" t="s">
        <v>18</v>
      </c>
      <c r="I23" s="42" t="s">
        <v>20</v>
      </c>
    </row>
    <row r="24" spans="1:17" ht="18" customHeight="1" x14ac:dyDescent="0.3">
      <c r="A24" s="74" t="s">
        <v>37</v>
      </c>
      <c r="B24" s="72"/>
      <c r="C24" s="6" t="s">
        <v>38</v>
      </c>
      <c r="D24" s="51"/>
      <c r="F24" s="40" t="s">
        <v>21</v>
      </c>
      <c r="G24" s="43">
        <v>8.1121999999999996</v>
      </c>
      <c r="H24" s="43">
        <v>1592.864</v>
      </c>
      <c r="I24" s="44">
        <v>226.184</v>
      </c>
    </row>
    <row r="25" spans="1:17" ht="18" customHeight="1" thickBot="1" x14ac:dyDescent="0.35">
      <c r="A25" s="59" t="s">
        <v>39</v>
      </c>
      <c r="B25" s="60"/>
      <c r="C25" s="70" t="s">
        <v>40</v>
      </c>
      <c r="D25" s="54"/>
      <c r="F25" s="45" t="s">
        <v>22</v>
      </c>
      <c r="G25" s="46">
        <v>7.9668099999999997</v>
      </c>
      <c r="H25" s="46">
        <v>1668.21</v>
      </c>
      <c r="I25" s="47">
        <v>228</v>
      </c>
    </row>
    <row r="26" spans="1:17" ht="18" customHeight="1" thickTop="1" x14ac:dyDescent="0.3">
      <c r="D26" s="65"/>
    </row>
    <row r="27" spans="1:17" ht="18" customHeight="1" x14ac:dyDescent="0.3"/>
    <row r="28" spans="1:17" ht="15" customHeight="1" x14ac:dyDescent="0.3"/>
    <row r="29" spans="1:17" ht="15" customHeight="1" x14ac:dyDescent="0.3"/>
  </sheetData>
  <pageMargins left="0.7" right="0.7" top="0.75" bottom="0.75" header="0.3" footer="0.3"/>
  <pageSetup orientation="portrait" r:id="rId1"/>
  <ignoredErrors>
    <ignoredError sqref="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="120" zoomScaleNormal="120" workbookViewId="0">
      <selection activeCell="F15" sqref="F15"/>
    </sheetView>
  </sheetViews>
  <sheetFormatPr defaultRowHeight="14.4" x14ac:dyDescent="0.3"/>
  <cols>
    <col min="1" max="4" width="9.33203125" customWidth="1"/>
    <col min="7" max="8" width="9.109375" customWidth="1"/>
    <col min="11" max="11" width="11" customWidth="1"/>
    <col min="15" max="15" width="11.33203125" customWidth="1"/>
    <col min="16" max="17" width="12.6640625" customWidth="1"/>
  </cols>
  <sheetData>
    <row r="1" spans="1:17" ht="18" customHeight="1" thickBot="1" x14ac:dyDescent="0.35">
      <c r="A1" t="s">
        <v>12</v>
      </c>
    </row>
    <row r="2" spans="1:17" ht="18" customHeight="1" thickTop="1" thickBot="1" x14ac:dyDescent="0.4">
      <c r="B2" s="25"/>
      <c r="C2" s="26" t="s">
        <v>29</v>
      </c>
      <c r="D2" s="27"/>
      <c r="E2" s="8"/>
      <c r="F2" s="32" t="s">
        <v>10</v>
      </c>
      <c r="G2" s="33"/>
    </row>
    <row r="3" spans="1:17" ht="18" customHeight="1" thickTop="1" thickBot="1" x14ac:dyDescent="0.4">
      <c r="B3" s="87"/>
      <c r="C3" s="84" t="s">
        <v>30</v>
      </c>
      <c r="D3" s="55"/>
      <c r="E3" s="9"/>
      <c r="F3" s="31" t="s">
        <v>11</v>
      </c>
      <c r="G3" s="85"/>
      <c r="K3" s="117"/>
      <c r="L3" s="117"/>
      <c r="M3" s="117"/>
      <c r="N3" s="117"/>
      <c r="O3" s="117"/>
      <c r="P3" s="117"/>
      <c r="Q3" s="23"/>
    </row>
    <row r="4" spans="1:17" ht="18" customHeight="1" thickTop="1" thickBot="1" x14ac:dyDescent="0.35">
      <c r="B4" s="29"/>
      <c r="C4" s="28" t="s">
        <v>48</v>
      </c>
      <c r="D4" s="88"/>
      <c r="K4" s="117"/>
      <c r="L4" s="117"/>
      <c r="M4" s="117"/>
      <c r="N4" s="117"/>
      <c r="O4" s="117"/>
      <c r="P4" s="117"/>
      <c r="Q4" s="36"/>
    </row>
    <row r="5" spans="1:17" ht="18" customHeight="1" thickTop="1" thickBot="1" x14ac:dyDescent="0.35">
      <c r="D5" s="93" t="s">
        <v>49</v>
      </c>
      <c r="K5" s="21"/>
      <c r="L5" s="21"/>
      <c r="M5" s="21"/>
      <c r="N5" s="21"/>
      <c r="O5" s="21"/>
      <c r="P5" s="21"/>
      <c r="Q5" s="22"/>
    </row>
    <row r="6" spans="1:17" ht="18" customHeight="1" thickTop="1" thickBot="1" x14ac:dyDescent="0.35">
      <c r="A6" s="106" t="s">
        <v>0</v>
      </c>
      <c r="B6" s="105" t="s">
        <v>1</v>
      </c>
      <c r="C6" s="104" t="s">
        <v>2</v>
      </c>
      <c r="D6" s="2"/>
      <c r="E6" s="30"/>
      <c r="F6" s="103" t="s">
        <v>25</v>
      </c>
      <c r="G6" s="102"/>
      <c r="K6" s="118"/>
      <c r="L6" s="118"/>
      <c r="M6" s="24"/>
      <c r="N6" s="24"/>
      <c r="O6" s="24"/>
      <c r="P6" s="24"/>
      <c r="Q6" s="89"/>
    </row>
    <row r="7" spans="1:17" ht="18" customHeight="1" thickTop="1" x14ac:dyDescent="0.3">
      <c r="A7" s="95" t="s">
        <v>9</v>
      </c>
      <c r="B7" s="81"/>
      <c r="C7" s="17"/>
      <c r="D7" s="2"/>
      <c r="E7" s="99"/>
      <c r="F7" s="101" t="s">
        <v>24</v>
      </c>
      <c r="G7" s="100"/>
      <c r="K7" s="118"/>
      <c r="L7" s="118"/>
      <c r="M7" s="24"/>
      <c r="N7" s="24"/>
      <c r="O7" s="24"/>
      <c r="P7" s="24"/>
      <c r="Q7" s="90"/>
    </row>
    <row r="8" spans="1:17" ht="18" customHeight="1" thickBot="1" x14ac:dyDescent="0.35">
      <c r="A8" s="11">
        <v>1</v>
      </c>
      <c r="B8" s="81"/>
      <c r="C8" s="17"/>
      <c r="E8" s="99"/>
      <c r="F8" s="98" t="s">
        <v>4</v>
      </c>
      <c r="G8" s="97"/>
      <c r="K8" s="118"/>
      <c r="L8" s="118"/>
      <c r="M8" s="24"/>
      <c r="N8" s="24"/>
      <c r="O8" s="24"/>
      <c r="P8" s="24"/>
    </row>
    <row r="9" spans="1:17" ht="18" customHeight="1" thickTop="1" thickBot="1" x14ac:dyDescent="0.4">
      <c r="A9" s="11">
        <v>2</v>
      </c>
      <c r="B9" s="81"/>
      <c r="C9" s="17"/>
      <c r="E9" s="35"/>
      <c r="F9" s="96" t="s">
        <v>23</v>
      </c>
      <c r="G9" s="34"/>
      <c r="K9" s="118"/>
      <c r="L9" s="118"/>
      <c r="M9" s="24"/>
      <c r="N9" s="24"/>
      <c r="O9" s="24"/>
      <c r="P9" s="24"/>
      <c r="Q9" s="91"/>
    </row>
    <row r="10" spans="1:17" ht="18" customHeight="1" thickTop="1" x14ac:dyDescent="0.3">
      <c r="A10" s="11">
        <v>3</v>
      </c>
      <c r="B10" s="81"/>
      <c r="C10" s="17"/>
      <c r="D10" s="2"/>
      <c r="K10" s="118"/>
      <c r="L10" s="118"/>
      <c r="M10" s="24"/>
      <c r="N10" s="24"/>
      <c r="O10" s="24"/>
      <c r="P10" s="24"/>
      <c r="Q10" s="93"/>
    </row>
    <row r="11" spans="1:17" ht="18" customHeight="1" x14ac:dyDescent="0.3">
      <c r="A11" s="11">
        <v>4</v>
      </c>
      <c r="B11" s="81"/>
      <c r="C11" s="17"/>
      <c r="D11" s="2"/>
      <c r="E11" s="24"/>
      <c r="F11" s="24"/>
      <c r="G11" s="24"/>
      <c r="K11" s="118"/>
      <c r="L11" s="118"/>
      <c r="M11" s="24"/>
      <c r="N11" s="24"/>
      <c r="O11" s="24"/>
      <c r="P11" s="24"/>
      <c r="Q11" s="2"/>
    </row>
    <row r="12" spans="1:17" ht="18" customHeight="1" x14ac:dyDescent="0.3">
      <c r="A12" s="11">
        <v>5</v>
      </c>
      <c r="B12" s="81"/>
      <c r="C12" s="17"/>
      <c r="D12" s="2"/>
      <c r="E12" s="24"/>
      <c r="F12" s="24"/>
      <c r="G12" s="21"/>
      <c r="K12" s="118"/>
      <c r="L12" s="118"/>
      <c r="M12" s="24"/>
      <c r="N12" s="24"/>
      <c r="O12" s="24"/>
      <c r="P12" s="24"/>
      <c r="Q12" s="2"/>
    </row>
    <row r="13" spans="1:17" ht="18" customHeight="1" x14ac:dyDescent="0.3">
      <c r="A13" s="11">
        <v>6</v>
      </c>
      <c r="B13" s="81"/>
      <c r="C13" s="17"/>
      <c r="D13" s="2"/>
      <c r="E13" s="24"/>
      <c r="F13" s="24"/>
      <c r="G13" s="24"/>
      <c r="K13" s="118"/>
      <c r="L13" s="118"/>
      <c r="M13" s="24"/>
      <c r="N13" s="24"/>
      <c r="O13" s="24"/>
      <c r="P13" s="24"/>
      <c r="Q13" s="93"/>
    </row>
    <row r="14" spans="1:17" ht="18" customHeight="1" x14ac:dyDescent="0.3">
      <c r="A14" s="11">
        <v>7</v>
      </c>
      <c r="B14" s="81"/>
      <c r="C14" s="17"/>
      <c r="D14" s="2"/>
      <c r="K14" s="4"/>
      <c r="L14" s="4"/>
      <c r="M14" s="24"/>
      <c r="N14" s="24"/>
      <c r="O14" s="24"/>
      <c r="P14" s="24"/>
      <c r="Q14" s="8"/>
    </row>
    <row r="15" spans="1:17" ht="18" customHeight="1" x14ac:dyDescent="0.3">
      <c r="A15" s="95" t="s">
        <v>7</v>
      </c>
      <c r="B15" s="6"/>
      <c r="C15" s="17"/>
      <c r="D15" s="20"/>
      <c r="E15" s="65"/>
      <c r="F15" s="4"/>
      <c r="G15" s="4"/>
      <c r="H15" s="4"/>
      <c r="I15" s="4"/>
      <c r="J15" s="4"/>
      <c r="K15" s="4"/>
      <c r="L15" s="4"/>
      <c r="M15" s="4"/>
      <c r="N15" s="4"/>
      <c r="O15" s="24"/>
      <c r="P15" s="24"/>
      <c r="Q15" s="23"/>
    </row>
    <row r="16" spans="1:17" ht="18" customHeight="1" x14ac:dyDescent="0.3">
      <c r="A16" s="50"/>
      <c r="B16" s="94" t="s">
        <v>15</v>
      </c>
      <c r="C16" s="17"/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  <c r="O16" s="24"/>
      <c r="P16" s="24"/>
    </row>
    <row r="17" spans="1:17" ht="18" customHeight="1" thickBot="1" x14ac:dyDescent="0.35">
      <c r="A17" s="52"/>
      <c r="B17" s="53" t="s">
        <v>16</v>
      </c>
      <c r="C17" s="14"/>
      <c r="E17" s="65"/>
      <c r="F17" s="4"/>
      <c r="G17" s="4"/>
      <c r="H17" s="4"/>
      <c r="I17" s="4"/>
      <c r="J17" s="4"/>
      <c r="K17" s="4"/>
      <c r="L17" s="4"/>
      <c r="M17" s="4"/>
      <c r="N17" s="4"/>
      <c r="O17" s="24"/>
      <c r="P17" s="24"/>
      <c r="Q17" s="91"/>
    </row>
    <row r="18" spans="1:17" ht="18" customHeight="1" thickTop="1" thickBot="1" x14ac:dyDescent="0.35">
      <c r="A18" s="5"/>
      <c r="B18" s="5"/>
      <c r="E18" s="65"/>
      <c r="F18" s="4"/>
      <c r="G18" s="4"/>
      <c r="H18" s="4"/>
      <c r="I18" s="4"/>
      <c r="J18" s="4"/>
      <c r="K18" s="4"/>
      <c r="L18" s="4"/>
      <c r="M18" s="4"/>
      <c r="N18" s="4"/>
      <c r="O18" s="24"/>
      <c r="P18" s="24"/>
      <c r="Q18" s="93"/>
    </row>
    <row r="19" spans="1:17" ht="18" customHeight="1" thickTop="1" thickBot="1" x14ac:dyDescent="0.35">
      <c r="A19" s="56" t="s">
        <v>26</v>
      </c>
      <c r="B19" s="57"/>
      <c r="C19" s="71"/>
      <c r="E19" s="65"/>
      <c r="F19" s="4"/>
      <c r="G19" s="4"/>
      <c r="H19" s="4"/>
      <c r="I19" s="4"/>
      <c r="J19" s="4"/>
      <c r="K19" s="4"/>
      <c r="L19" s="4"/>
      <c r="M19" s="118"/>
      <c r="N19" s="4"/>
      <c r="O19" s="24"/>
      <c r="P19" s="24"/>
      <c r="Q19" s="2"/>
    </row>
    <row r="20" spans="1:17" ht="18" customHeight="1" thickTop="1" thickBot="1" x14ac:dyDescent="0.35">
      <c r="A20" s="61" t="s">
        <v>13</v>
      </c>
      <c r="B20" s="62"/>
      <c r="C20" s="63"/>
      <c r="E20" s="65"/>
      <c r="F20" s="4"/>
      <c r="G20" s="4"/>
      <c r="H20" s="4"/>
      <c r="I20" s="4"/>
      <c r="J20" s="4"/>
      <c r="K20" s="4"/>
      <c r="L20" s="4"/>
      <c r="M20" s="4"/>
      <c r="N20" s="4"/>
      <c r="O20" s="24"/>
      <c r="P20" s="24"/>
      <c r="Q20" s="2"/>
    </row>
    <row r="21" spans="1:17" ht="18" customHeight="1" thickTop="1" thickBot="1" x14ac:dyDescent="0.35">
      <c r="G21" s="3"/>
      <c r="H21" s="4"/>
      <c r="K21" s="4"/>
      <c r="L21" s="4"/>
      <c r="M21" s="4"/>
      <c r="N21" s="4"/>
      <c r="O21" s="4"/>
      <c r="P21" s="4"/>
    </row>
    <row r="22" spans="1:17" ht="18" customHeight="1" thickTop="1" x14ac:dyDescent="0.3">
      <c r="A22" s="119" t="s">
        <v>19</v>
      </c>
      <c r="B22" s="120"/>
      <c r="C22" s="120"/>
      <c r="D22" s="121"/>
    </row>
    <row r="23" spans="1:17" ht="18" customHeight="1" x14ac:dyDescent="0.3">
      <c r="A23" s="40"/>
      <c r="B23" s="41" t="s">
        <v>17</v>
      </c>
      <c r="C23" s="41" t="s">
        <v>18</v>
      </c>
      <c r="D23" s="42" t="s">
        <v>20</v>
      </c>
    </row>
    <row r="24" spans="1:17" ht="18" customHeight="1" x14ac:dyDescent="0.3">
      <c r="A24" s="40" t="s">
        <v>21</v>
      </c>
      <c r="B24" s="43">
        <v>8.1121999999999996</v>
      </c>
      <c r="C24" s="43">
        <v>1592.864</v>
      </c>
      <c r="D24" s="44">
        <v>226.184</v>
      </c>
    </row>
    <row r="25" spans="1:17" ht="18" customHeight="1" thickBot="1" x14ac:dyDescent="0.35">
      <c r="A25" s="45" t="s">
        <v>22</v>
      </c>
      <c r="B25" s="46">
        <v>7.9668099999999997</v>
      </c>
      <c r="C25" s="46">
        <v>1668.21</v>
      </c>
      <c r="D25" s="47">
        <v>228</v>
      </c>
    </row>
    <row r="26" spans="1:17" ht="18" customHeight="1" thickTop="1" x14ac:dyDescent="0.3">
      <c r="D26" s="65"/>
    </row>
    <row r="27" spans="1:17" ht="18" customHeight="1" x14ac:dyDescent="0.3"/>
    <row r="28" spans="1:17" ht="15" customHeight="1" x14ac:dyDescent="0.3"/>
    <row r="29" spans="1:17" ht="15" customHeight="1" x14ac:dyDescent="0.3"/>
  </sheetData>
  <mergeCells count="1">
    <mergeCell ref="A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="150" zoomScaleNormal="150" workbookViewId="0">
      <selection activeCell="F21" sqref="F21"/>
    </sheetView>
  </sheetViews>
  <sheetFormatPr defaultRowHeight="14.4" x14ac:dyDescent="0.3"/>
  <cols>
    <col min="4" max="4" width="9.109375" style="1"/>
  </cols>
  <sheetData>
    <row r="1" spans="1:11" s="1" customFormat="1" ht="15" thickBot="1" x14ac:dyDescent="0.35">
      <c r="A1" s="122" t="s">
        <v>43</v>
      </c>
      <c r="B1" s="122"/>
      <c r="C1" s="122"/>
    </row>
    <row r="2" spans="1:11" ht="15.6" thickTop="1" thickBot="1" x14ac:dyDescent="0.35">
      <c r="A2" s="75" t="s">
        <v>2</v>
      </c>
      <c r="B2" s="76" t="s">
        <v>1</v>
      </c>
      <c r="C2" s="77" t="s">
        <v>3</v>
      </c>
      <c r="E2" s="48" t="s">
        <v>44</v>
      </c>
      <c r="F2" s="67"/>
      <c r="G2" s="67"/>
      <c r="H2" s="67"/>
      <c r="I2" s="67"/>
      <c r="J2" s="67"/>
      <c r="K2" s="49"/>
    </row>
    <row r="3" spans="1:11" ht="15" thickTop="1" x14ac:dyDescent="0.3">
      <c r="A3" s="78">
        <v>0</v>
      </c>
      <c r="B3" s="79">
        <v>0</v>
      </c>
      <c r="C3" s="114">
        <f>+A3/(1+A3)-0.57*B3/(1+B3)</f>
        <v>0</v>
      </c>
      <c r="E3" s="50" t="s">
        <v>46</v>
      </c>
      <c r="F3" s="6"/>
      <c r="G3" s="6"/>
      <c r="H3" s="6"/>
      <c r="I3" s="6"/>
      <c r="J3" s="6"/>
      <c r="K3" s="51"/>
    </row>
    <row r="4" spans="1:11" x14ac:dyDescent="0.3">
      <c r="A4" s="80">
        <v>2E-3</v>
      </c>
      <c r="B4" s="81">
        <v>3.5140738658326585E-3</v>
      </c>
      <c r="C4" s="115">
        <f t="shared" ref="C4:C18" si="0">+A4/(1+A4)-0.57*B4/(1+B4)</f>
        <v>0</v>
      </c>
      <c r="E4" s="50" t="s">
        <v>45</v>
      </c>
      <c r="F4" s="6"/>
      <c r="G4" s="6"/>
      <c r="H4" s="6"/>
      <c r="I4" s="6"/>
      <c r="J4" s="6"/>
      <c r="K4" s="51"/>
    </row>
    <row r="5" spans="1:11" ht="15" thickBot="1" x14ac:dyDescent="0.35">
      <c r="A5" s="80">
        <v>4.0000000000000001E-3</v>
      </c>
      <c r="B5" s="81">
        <v>7.0387836981769553E-3</v>
      </c>
      <c r="C5" s="115">
        <f t="shared" si="0"/>
        <v>0</v>
      </c>
      <c r="E5" s="52" t="s">
        <v>47</v>
      </c>
      <c r="F5" s="70"/>
      <c r="G5" s="70"/>
      <c r="H5" s="70"/>
      <c r="I5" s="70"/>
      <c r="J5" s="70"/>
      <c r="K5" s="54"/>
    </row>
    <row r="6" spans="1:11" ht="15" thickTop="1" x14ac:dyDescent="0.3">
      <c r="A6" s="80">
        <v>6.0000000000000001E-3</v>
      </c>
      <c r="B6" s="81">
        <v>1.0574177857671566E-2</v>
      </c>
      <c r="C6" s="115">
        <f t="shared" si="0"/>
        <v>0</v>
      </c>
    </row>
    <row r="7" spans="1:11" x14ac:dyDescent="0.3">
      <c r="A7" s="80">
        <v>8.0000000000000002E-3</v>
      </c>
      <c r="B7" s="81">
        <v>1.4120304998587971E-2</v>
      </c>
      <c r="C7" s="115">
        <f t="shared" si="0"/>
        <v>0</v>
      </c>
    </row>
    <row r="8" spans="1:11" x14ac:dyDescent="0.3">
      <c r="A8" s="80">
        <v>0.01</v>
      </c>
      <c r="B8" s="81">
        <v>1.7677214071062399E-2</v>
      </c>
      <c r="C8" s="115">
        <f t="shared" si="0"/>
        <v>0</v>
      </c>
    </row>
    <row r="9" spans="1:11" x14ac:dyDescent="0.3">
      <c r="A9" s="80">
        <v>1.2E-2</v>
      </c>
      <c r="B9" s="81">
        <v>2.1244954323348206E-2</v>
      </c>
      <c r="C9" s="115">
        <f t="shared" si="0"/>
        <v>0</v>
      </c>
    </row>
    <row r="10" spans="1:11" x14ac:dyDescent="0.3">
      <c r="A10" s="80">
        <v>1.4E-2</v>
      </c>
      <c r="B10" s="81">
        <v>2.4823575304088796E-2</v>
      </c>
      <c r="C10" s="115">
        <f t="shared" si="0"/>
        <v>0</v>
      </c>
    </row>
    <row r="11" spans="1:11" x14ac:dyDescent="0.3">
      <c r="A11" s="80">
        <v>1.6E-2</v>
      </c>
      <c r="B11" s="81">
        <v>2.8413126864611449E-2</v>
      </c>
      <c r="C11" s="115">
        <f t="shared" si="0"/>
        <v>0</v>
      </c>
    </row>
    <row r="12" spans="1:11" x14ac:dyDescent="0.3">
      <c r="A12" s="80">
        <v>1.7999999999999999E-2</v>
      </c>
      <c r="B12" s="81">
        <v>3.2013659161242131E-2</v>
      </c>
      <c r="C12" s="115">
        <f t="shared" si="0"/>
        <v>0</v>
      </c>
    </row>
    <row r="13" spans="1:11" x14ac:dyDescent="0.3">
      <c r="A13" s="80">
        <v>0.02</v>
      </c>
      <c r="B13" s="81">
        <v>3.5625222657641606E-2</v>
      </c>
      <c r="C13" s="115">
        <f t="shared" si="0"/>
        <v>0</v>
      </c>
    </row>
    <row r="14" spans="1:11" x14ac:dyDescent="0.3">
      <c r="A14" s="80">
        <v>2.1999999999999999E-2</v>
      </c>
      <c r="B14" s="81">
        <v>3.9247868127163084E-2</v>
      </c>
      <c r="C14" s="115">
        <f t="shared" si="0"/>
        <v>0</v>
      </c>
    </row>
    <row r="15" spans="1:11" x14ac:dyDescent="0.3">
      <c r="A15" s="80">
        <v>2.4E-2</v>
      </c>
      <c r="B15" s="81">
        <v>4.2881646655231538E-2</v>
      </c>
      <c r="C15" s="115">
        <f t="shared" si="0"/>
        <v>0</v>
      </c>
    </row>
    <row r="16" spans="1:11" x14ac:dyDescent="0.3">
      <c r="A16" s="80">
        <v>2.5999999999999999E-2</v>
      </c>
      <c r="B16" s="81">
        <v>4.6526609641745077E-2</v>
      </c>
      <c r="C16" s="115">
        <f t="shared" si="0"/>
        <v>0</v>
      </c>
    </row>
    <row r="17" spans="1:3" x14ac:dyDescent="0.3">
      <c r="A17" s="80">
        <v>2.8000000000000001E-2</v>
      </c>
      <c r="B17" s="81">
        <v>5.018280883860772E-2</v>
      </c>
      <c r="C17" s="115">
        <f t="shared" si="0"/>
        <v>-1.8145405317193664E-11</v>
      </c>
    </row>
    <row r="18" spans="1:3" ht="15" thickBot="1" x14ac:dyDescent="0.35">
      <c r="A18" s="82">
        <v>0.03</v>
      </c>
      <c r="B18" s="83">
        <v>5.3850296176628697E-2</v>
      </c>
      <c r="C18" s="116">
        <f t="shared" si="0"/>
        <v>1.4224732503009818E-16</v>
      </c>
    </row>
    <row r="19" spans="1:3" ht="15" thickTop="1" x14ac:dyDescent="0.3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7-Stage</vt:lpstr>
      <vt:lpstr>7-Stage DIY</vt:lpstr>
      <vt:lpstr>Equilibrium</vt:lpstr>
      <vt:lpstr>7-Stage XY Graph</vt:lpstr>
      <vt:lpstr>Equilibrium Graph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Alan</dc:creator>
  <cp:lastModifiedBy>Lane, Alan</cp:lastModifiedBy>
  <cp:lastPrinted>2018-05-09T22:00:51Z</cp:lastPrinted>
  <dcterms:created xsi:type="dcterms:W3CDTF">2017-05-15T20:54:28Z</dcterms:created>
  <dcterms:modified xsi:type="dcterms:W3CDTF">2019-08-13T19:45:57Z</dcterms:modified>
</cp:coreProperties>
</file>