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HW Solutions\"/>
    </mc:Choice>
  </mc:AlternateContent>
  <bookViews>
    <workbookView xWindow="0" yWindow="0" windowWidth="24000" windowHeight="10890" tabRatio="845"/>
  </bookViews>
  <sheets>
    <sheet name="10-Tray" sheetId="3" r:id="rId1"/>
    <sheet name="Stream Compositions" sheetId="23" r:id="rId2"/>
    <sheet name="TOL and BOL" sheetId="22" r:id="rId3"/>
    <sheet name="Stair Steps" sheetId="17" r:id="rId4"/>
    <sheet name="Flow" sheetId="9" r:id="rId5"/>
    <sheet name="Temp" sheetId="10" r:id="rId6"/>
    <sheet name="Mole" sheetId="11" r:id="rId7"/>
    <sheet name="VLE" sheetId="2" r:id="rId8"/>
    <sheet name="XY Diagram" sheetId="18" r:id="rId9"/>
  </sheets>
  <definedNames>
    <definedName name="solver_adj" localSheetId="0" hidden="1">'10-Tray'!$K$7:$K$18,'10-Tray'!$F$7</definedName>
    <definedName name="solver_adj" localSheetId="7" hidden="1">VLE!$C$5:$C$105</definedName>
    <definedName name="solver_cvg" localSheetId="0" hidden="1">0.0001</definedName>
    <definedName name="solver_cvg" localSheetId="7" hidden="1">0.0001</definedName>
    <definedName name="solver_drv" localSheetId="0" hidden="1">1</definedName>
    <definedName name="solver_drv" localSheetId="7" hidden="1">1</definedName>
    <definedName name="solver_eng" localSheetId="0" hidden="1">1</definedName>
    <definedName name="solver_eng" localSheetId="7" hidden="1">1</definedName>
    <definedName name="solver_est" localSheetId="0" hidden="1">1</definedName>
    <definedName name="solver_est" localSheetId="7" hidden="1">1</definedName>
    <definedName name="solver_itr" localSheetId="0" hidden="1">100</definedName>
    <definedName name="solver_itr" localSheetId="7" hidden="1">2147483647</definedName>
    <definedName name="solver_lhs1" localSheetId="0" hidden="1">'10-Tray'!$N$7:$N$18</definedName>
    <definedName name="solver_lhs1" localSheetId="7" hidden="1">VLE!$F$6:$F$105</definedName>
    <definedName name="solver_lhs10" localSheetId="0" hidden="1">'10-Tray'!$N$9</definedName>
    <definedName name="solver_lhs11" localSheetId="0" hidden="1">'10-Tray'!$N$9</definedName>
    <definedName name="solver_lhs12" localSheetId="0" hidden="1">'10-Tray'!$N$9</definedName>
    <definedName name="solver_lhs13" localSheetId="0" hidden="1">'10-Tray'!$N$9</definedName>
    <definedName name="solver_lhs2" localSheetId="0" hidden="1">'10-Tray'!$N$7:$N$18</definedName>
    <definedName name="solver_lhs3" localSheetId="0" hidden="1">'10-Tray'!$N$9</definedName>
    <definedName name="solver_lhs4" localSheetId="0" hidden="1">'10-Tray'!$N$9</definedName>
    <definedName name="solver_lhs5" localSheetId="0" hidden="1">'10-Tray'!$N$9</definedName>
    <definedName name="solver_lhs6" localSheetId="0" hidden="1">'10-Tray'!$N$9</definedName>
    <definedName name="solver_lhs7" localSheetId="0" hidden="1">'10-Tray'!$N$9</definedName>
    <definedName name="solver_lhs8" localSheetId="0" hidden="1">'10-Tray'!$N$9</definedName>
    <definedName name="solver_lhs9" localSheetId="0" hidden="1">'10-Tray'!$N$9</definedName>
    <definedName name="solver_lin" localSheetId="0" hidden="1">2</definedName>
    <definedName name="solver_mip" localSheetId="0" hidden="1">2147483647</definedName>
    <definedName name="solver_mip" localSheetId="7" hidden="1">2147483647</definedName>
    <definedName name="solver_mni" localSheetId="0" hidden="1">30</definedName>
    <definedName name="solver_mni" localSheetId="7" hidden="1">30</definedName>
    <definedName name="solver_mrt" localSheetId="0" hidden="1">0.075</definedName>
    <definedName name="solver_mrt" localSheetId="7" hidden="1">0.075</definedName>
    <definedName name="solver_msl" localSheetId="0" hidden="1">2</definedName>
    <definedName name="solver_msl" localSheetId="7" hidden="1">2</definedName>
    <definedName name="solver_neg" localSheetId="0" hidden="1">2</definedName>
    <definedName name="solver_neg" localSheetId="7" hidden="1">1</definedName>
    <definedName name="solver_nod" localSheetId="0" hidden="1">2147483647</definedName>
    <definedName name="solver_nod" localSheetId="7" hidden="1">2147483647</definedName>
    <definedName name="solver_num" localSheetId="0" hidden="1">1</definedName>
    <definedName name="solver_num" localSheetId="7" hidden="1">1</definedName>
    <definedName name="solver_nwt" localSheetId="0" hidden="1">1</definedName>
    <definedName name="solver_nwt" localSheetId="7" hidden="1">1</definedName>
    <definedName name="solver_opt" localSheetId="0" hidden="1">'10-Tray'!$H$20</definedName>
    <definedName name="solver_opt" localSheetId="7" hidden="1">VLE!$F$5</definedName>
    <definedName name="solver_pre" localSheetId="0" hidden="1">0.000001</definedName>
    <definedName name="solver_pre" localSheetId="7" hidden="1">0.000001</definedName>
    <definedName name="solver_rbv" localSheetId="0" hidden="1">1</definedName>
    <definedName name="solver_rbv" localSheetId="7" hidden="1">1</definedName>
    <definedName name="solver_rel1" localSheetId="0" hidden="1">2</definedName>
    <definedName name="solver_rel1" localSheetId="7" hidden="1">2</definedName>
    <definedName name="solver_rel10" localSheetId="0" hidden="1">2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1</definedName>
    <definedName name="solver_rhs1" localSheetId="7" hidden="1">0</definedName>
    <definedName name="solver_rhs10" localSheetId="0" hidden="1">1</definedName>
    <definedName name="solver_rhs11" localSheetId="0" hidden="1">1</definedName>
    <definedName name="solver_rhs12" localSheetId="0" hidden="1">1</definedName>
    <definedName name="solver_rhs13" localSheetId="0" hidden="1">1</definedName>
    <definedName name="solver_rhs2" localSheetId="0" hidden="1">1</definedName>
    <definedName name="solver_rhs3" localSheetId="0" hidden="1">1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1</definedName>
    <definedName name="solver_rhs8" localSheetId="0" hidden="1">1</definedName>
    <definedName name="solver_rhs9" localSheetId="0" hidden="1">1</definedName>
    <definedName name="solver_rlx" localSheetId="0" hidden="1">1</definedName>
    <definedName name="solver_rlx" localSheetId="7" hidden="1">2</definedName>
    <definedName name="solver_rsd" localSheetId="0" hidden="1">0</definedName>
    <definedName name="solver_rsd" localSheetId="7" hidden="1">0</definedName>
    <definedName name="solver_scl" localSheetId="0" hidden="1">2</definedName>
    <definedName name="solver_scl" localSheetId="7" hidden="1">1</definedName>
    <definedName name="solver_sho" localSheetId="0" hidden="1">2</definedName>
    <definedName name="solver_sho" localSheetId="7" hidden="1">2</definedName>
    <definedName name="solver_ssz" localSheetId="0" hidden="1">100</definedName>
    <definedName name="solver_ssz" localSheetId="7" hidden="1">100</definedName>
    <definedName name="solver_tim" localSheetId="0" hidden="1">100</definedName>
    <definedName name="solver_tim" localSheetId="7" hidden="1">2147483647</definedName>
    <definedName name="solver_tol" localSheetId="0" hidden="1">0.05</definedName>
    <definedName name="solver_tol" localSheetId="7" hidden="1">0.01</definedName>
    <definedName name="solver_typ" localSheetId="0" hidden="1">3</definedName>
    <definedName name="solver_typ" localSheetId="7" hidden="1">3</definedName>
    <definedName name="solver_val" localSheetId="0" hidden="1">0</definedName>
    <definedName name="solver_val" localSheetId="7" hidden="1">0</definedName>
    <definedName name="solver_ver" localSheetId="0" hidden="1">3</definedName>
    <definedName name="solver_ver" localSheetId="7" hidden="1">3</definedName>
  </definedNames>
  <calcPr calcId="162913"/>
</workbook>
</file>

<file path=xl/calcChain.xml><?xml version="1.0" encoding="utf-8"?>
<calcChain xmlns="http://schemas.openxmlformats.org/spreadsheetml/2006/main">
  <c r="I16" i="3" l="1"/>
  <c r="I15" i="3" s="1"/>
  <c r="I14" i="3" s="1"/>
  <c r="I13" i="3" s="1"/>
  <c r="I12" i="3" s="1"/>
  <c r="I11" i="3" s="1"/>
  <c r="I10" i="3" s="1"/>
  <c r="I9" i="3" s="1"/>
  <c r="I8" i="3" s="1"/>
  <c r="I17" i="3"/>
  <c r="G18" i="3"/>
  <c r="G10" i="3"/>
  <c r="G11" i="3"/>
  <c r="G12" i="3" s="1"/>
  <c r="G13" i="3" s="1"/>
  <c r="G14" i="3" s="1"/>
  <c r="G15" i="3" s="1"/>
  <c r="G16" i="3" s="1"/>
  <c r="G17" i="3" s="1"/>
  <c r="G9" i="3"/>
  <c r="G8" i="3"/>
  <c r="D7" i="2" l="1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F19" i="2" s="1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F31" i="2" s="1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B42" i="2" s="1"/>
  <c r="E42" i="2"/>
  <c r="D43" i="2"/>
  <c r="E43" i="2"/>
  <c r="D44" i="2"/>
  <c r="E44" i="2"/>
  <c r="D45" i="2"/>
  <c r="E45" i="2"/>
  <c r="D46" i="2"/>
  <c r="B46" i="2" s="1"/>
  <c r="E46" i="2"/>
  <c r="D47" i="2"/>
  <c r="E47" i="2"/>
  <c r="D48" i="2"/>
  <c r="E48" i="2"/>
  <c r="D49" i="2"/>
  <c r="E49" i="2"/>
  <c r="D50" i="2"/>
  <c r="B50" i="2" s="1"/>
  <c r="E50" i="2"/>
  <c r="D51" i="2"/>
  <c r="E51" i="2"/>
  <c r="D52" i="2"/>
  <c r="B52" i="2" s="1"/>
  <c r="E52" i="2"/>
  <c r="D53" i="2"/>
  <c r="E53" i="2"/>
  <c r="D54" i="2"/>
  <c r="B54" i="2" s="1"/>
  <c r="E54" i="2"/>
  <c r="D55" i="2"/>
  <c r="E55" i="2"/>
  <c r="D56" i="2"/>
  <c r="E56" i="2"/>
  <c r="D57" i="2"/>
  <c r="E57" i="2"/>
  <c r="D58" i="2"/>
  <c r="B58" i="2" s="1"/>
  <c r="E58" i="2"/>
  <c r="D59" i="2"/>
  <c r="E59" i="2"/>
  <c r="D60" i="2"/>
  <c r="B60" i="2" s="1"/>
  <c r="E60" i="2"/>
  <c r="D61" i="2"/>
  <c r="E61" i="2"/>
  <c r="D62" i="2"/>
  <c r="B62" i="2" s="1"/>
  <c r="E62" i="2"/>
  <c r="D63" i="2"/>
  <c r="E63" i="2"/>
  <c r="D64" i="2"/>
  <c r="B64" i="2" s="1"/>
  <c r="E64" i="2"/>
  <c r="D65" i="2"/>
  <c r="E65" i="2"/>
  <c r="D66" i="2"/>
  <c r="B66" i="2" s="1"/>
  <c r="E66" i="2"/>
  <c r="D67" i="2"/>
  <c r="E67" i="2"/>
  <c r="D68" i="2"/>
  <c r="B68" i="2" s="1"/>
  <c r="E68" i="2"/>
  <c r="D69" i="2"/>
  <c r="E69" i="2"/>
  <c r="D70" i="2"/>
  <c r="B70" i="2" s="1"/>
  <c r="E70" i="2"/>
  <c r="D71" i="2"/>
  <c r="E71" i="2"/>
  <c r="D72" i="2"/>
  <c r="E72" i="2"/>
  <c r="D73" i="2"/>
  <c r="B73" i="2" s="1"/>
  <c r="E73" i="2"/>
  <c r="D74" i="2"/>
  <c r="B74" i="2" s="1"/>
  <c r="E74" i="2"/>
  <c r="D75" i="2"/>
  <c r="B75" i="2" s="1"/>
  <c r="E75" i="2"/>
  <c r="D76" i="2"/>
  <c r="B76" i="2" s="1"/>
  <c r="E76" i="2"/>
  <c r="D77" i="2"/>
  <c r="B77" i="2" s="1"/>
  <c r="E77" i="2"/>
  <c r="D78" i="2"/>
  <c r="B78" i="2" s="1"/>
  <c r="E78" i="2"/>
  <c r="D79" i="2"/>
  <c r="B79" i="2" s="1"/>
  <c r="E79" i="2"/>
  <c r="D80" i="2"/>
  <c r="B80" i="2" s="1"/>
  <c r="E80" i="2"/>
  <c r="D81" i="2"/>
  <c r="B81" i="2" s="1"/>
  <c r="E81" i="2"/>
  <c r="D82" i="2"/>
  <c r="B82" i="2" s="1"/>
  <c r="E82" i="2"/>
  <c r="D83" i="2"/>
  <c r="B83" i="2" s="1"/>
  <c r="E83" i="2"/>
  <c r="D84" i="2"/>
  <c r="B84" i="2" s="1"/>
  <c r="E84" i="2"/>
  <c r="D85" i="2"/>
  <c r="B85" i="2" s="1"/>
  <c r="E85" i="2"/>
  <c r="D86" i="2"/>
  <c r="B86" i="2" s="1"/>
  <c r="E86" i="2"/>
  <c r="D87" i="2"/>
  <c r="B87" i="2" s="1"/>
  <c r="E87" i="2"/>
  <c r="D88" i="2"/>
  <c r="E88" i="2"/>
  <c r="D89" i="2"/>
  <c r="B89" i="2" s="1"/>
  <c r="E89" i="2"/>
  <c r="D90" i="2"/>
  <c r="B90" i="2" s="1"/>
  <c r="E90" i="2"/>
  <c r="D91" i="2"/>
  <c r="B91" i="2" s="1"/>
  <c r="E91" i="2"/>
  <c r="D92" i="2"/>
  <c r="B92" i="2" s="1"/>
  <c r="E92" i="2"/>
  <c r="D93" i="2"/>
  <c r="B93" i="2" s="1"/>
  <c r="E93" i="2"/>
  <c r="D94" i="2"/>
  <c r="B94" i="2" s="1"/>
  <c r="E94" i="2"/>
  <c r="D95" i="2"/>
  <c r="E95" i="2"/>
  <c r="D96" i="2"/>
  <c r="E96" i="2"/>
  <c r="D97" i="2"/>
  <c r="E97" i="2"/>
  <c r="D98" i="2"/>
  <c r="B98" i="2" s="1"/>
  <c r="E98" i="2"/>
  <c r="D99" i="2"/>
  <c r="E99" i="2"/>
  <c r="D100" i="2"/>
  <c r="E100" i="2"/>
  <c r="D101" i="2"/>
  <c r="E101" i="2"/>
  <c r="D102" i="2"/>
  <c r="B102" i="2" s="1"/>
  <c r="E102" i="2"/>
  <c r="D103" i="2"/>
  <c r="E103" i="2"/>
  <c r="D104" i="2"/>
  <c r="E104" i="2"/>
  <c r="D105" i="2"/>
  <c r="E105" i="2"/>
  <c r="D6" i="2"/>
  <c r="E6" i="2"/>
  <c r="E5" i="2"/>
  <c r="D5" i="2"/>
  <c r="B5" i="2" s="1"/>
  <c r="F35" i="2" l="1"/>
  <c r="F47" i="2"/>
  <c r="F43" i="2"/>
  <c r="F7" i="2"/>
  <c r="F71" i="2"/>
  <c r="F23" i="2"/>
  <c r="F55" i="2"/>
  <c r="F10" i="2"/>
  <c r="F11" i="2"/>
  <c r="F97" i="2"/>
  <c r="F95" i="2"/>
  <c r="F52" i="2"/>
  <c r="F56" i="2"/>
  <c r="F64" i="2"/>
  <c r="B56" i="2"/>
  <c r="F104" i="2"/>
  <c r="F48" i="2"/>
  <c r="F40" i="2"/>
  <c r="F92" i="2"/>
  <c r="F72" i="2"/>
  <c r="F44" i="2"/>
  <c r="B44" i="2"/>
  <c r="B40" i="2"/>
  <c r="F86" i="2"/>
  <c r="F6" i="2"/>
  <c r="F100" i="2"/>
  <c r="F96" i="2"/>
  <c r="F105" i="2"/>
  <c r="F103" i="2"/>
  <c r="F63" i="2"/>
  <c r="F57" i="2"/>
  <c r="F39" i="2"/>
  <c r="F27" i="2"/>
  <c r="F15" i="2"/>
  <c r="F98" i="2"/>
  <c r="F80" i="2"/>
  <c r="F68" i="2"/>
  <c r="F62" i="2"/>
  <c r="F50" i="2"/>
  <c r="F88" i="2"/>
  <c r="B48" i="2"/>
  <c r="F84" i="2"/>
  <c r="F102" i="2"/>
  <c r="F90" i="2"/>
  <c r="F78" i="2"/>
  <c r="F66" i="2"/>
  <c r="F42" i="2"/>
  <c r="B72" i="2"/>
  <c r="B100" i="2"/>
  <c r="F94" i="2"/>
  <c r="F46" i="2"/>
  <c r="F51" i="2"/>
  <c r="F60" i="2"/>
  <c r="F67" i="2"/>
  <c r="F76" i="2"/>
  <c r="B88" i="2"/>
  <c r="B96" i="2"/>
  <c r="F101" i="2"/>
  <c r="B104" i="2"/>
  <c r="F8" i="2"/>
  <c r="F12" i="2"/>
  <c r="F16" i="2"/>
  <c r="F20" i="2"/>
  <c r="F24" i="2"/>
  <c r="F28" i="2"/>
  <c r="F32" i="2"/>
  <c r="F36" i="2"/>
  <c r="F54" i="2"/>
  <c r="F61" i="2"/>
  <c r="F70" i="2"/>
  <c r="F82" i="2"/>
  <c r="F99" i="2"/>
  <c r="F9" i="2"/>
  <c r="F13" i="2"/>
  <c r="F17" i="2"/>
  <c r="F21" i="2"/>
  <c r="F25" i="2"/>
  <c r="F29" i="2"/>
  <c r="F33" i="2"/>
  <c r="F37" i="2"/>
  <c r="F41" i="2"/>
  <c r="F45" i="2"/>
  <c r="F49" i="2"/>
  <c r="F58" i="2"/>
  <c r="F65" i="2"/>
  <c r="F74" i="2"/>
  <c r="F59" i="2"/>
  <c r="F14" i="2"/>
  <c r="F18" i="2"/>
  <c r="F22" i="2"/>
  <c r="F26" i="2"/>
  <c r="F30" i="2"/>
  <c r="F34" i="2"/>
  <c r="F38" i="2"/>
  <c r="F53" i="2"/>
  <c r="F69" i="2"/>
  <c r="F73" i="2"/>
  <c r="F75" i="2"/>
  <c r="F77" i="2"/>
  <c r="F79" i="2"/>
  <c r="F81" i="2"/>
  <c r="F83" i="2"/>
  <c r="F85" i="2"/>
  <c r="F87" i="2"/>
  <c r="F89" i="2"/>
  <c r="F91" i="2"/>
  <c r="F93" i="2"/>
  <c r="B6" i="2"/>
  <c r="B8" i="2"/>
  <c r="B10" i="2"/>
  <c r="B12" i="2"/>
  <c r="B14" i="2"/>
  <c r="B16" i="2"/>
  <c r="B18" i="2"/>
  <c r="B20" i="2"/>
  <c r="B22" i="2"/>
  <c r="B24" i="2"/>
  <c r="B26" i="2"/>
  <c r="B28" i="2"/>
  <c r="B30" i="2"/>
  <c r="B32" i="2"/>
  <c r="B34" i="2"/>
  <c r="B36" i="2"/>
  <c r="B38" i="2"/>
  <c r="F5" i="2"/>
  <c r="B7" i="2"/>
  <c r="B9" i="2"/>
  <c r="B11" i="2"/>
  <c r="B13" i="2"/>
  <c r="B15" i="2"/>
  <c r="B17" i="2"/>
  <c r="B19" i="2"/>
  <c r="B21" i="2"/>
  <c r="B23" i="2"/>
  <c r="B25" i="2"/>
  <c r="B27" i="2"/>
  <c r="B29" i="2"/>
  <c r="B31" i="2"/>
  <c r="B33" i="2"/>
  <c r="B35" i="2"/>
  <c r="B37" i="2"/>
  <c r="B39" i="2"/>
  <c r="B41" i="2"/>
  <c r="B43" i="2"/>
  <c r="B45" i="2"/>
  <c r="B47" i="2"/>
  <c r="B49" i="2"/>
  <c r="B51" i="2"/>
  <c r="B53" i="2"/>
  <c r="B55" i="2"/>
  <c r="B57" i="2"/>
  <c r="B59" i="2"/>
  <c r="B61" i="2"/>
  <c r="B63" i="2"/>
  <c r="B65" i="2"/>
  <c r="B67" i="2"/>
  <c r="B69" i="2"/>
  <c r="B71" i="2"/>
  <c r="B95" i="2"/>
  <c r="B97" i="2"/>
  <c r="B99" i="2"/>
  <c r="B101" i="2"/>
  <c r="B103" i="2"/>
  <c r="B105" i="2"/>
  <c r="B44" i="3"/>
  <c r="B43" i="3"/>
  <c r="G7" i="3"/>
  <c r="H7" i="3"/>
  <c r="E30" i="3" s="1"/>
  <c r="L7" i="3"/>
  <c r="M7" i="3"/>
  <c r="D8" i="3"/>
  <c r="J8" i="3"/>
  <c r="F30" i="3" s="1"/>
  <c r="L8" i="3"/>
  <c r="M8" i="3"/>
  <c r="D9" i="3"/>
  <c r="L9" i="3"/>
  <c r="M9" i="3"/>
  <c r="D10" i="3"/>
  <c r="L10" i="3"/>
  <c r="M10" i="3"/>
  <c r="D11" i="3"/>
  <c r="L11" i="3"/>
  <c r="M11" i="3"/>
  <c r="D12" i="3"/>
  <c r="L12" i="3"/>
  <c r="M12" i="3"/>
  <c r="D13" i="3"/>
  <c r="L13" i="3"/>
  <c r="M13" i="3"/>
  <c r="D14" i="3"/>
  <c r="L14" i="3"/>
  <c r="M14" i="3"/>
  <c r="D15" i="3"/>
  <c r="L15" i="3"/>
  <c r="M15" i="3"/>
  <c r="D16" i="3"/>
  <c r="L16" i="3"/>
  <c r="M16" i="3"/>
  <c r="D17" i="3"/>
  <c r="L17" i="3"/>
  <c r="M17" i="3"/>
  <c r="L18" i="3"/>
  <c r="M18" i="3"/>
  <c r="B30" i="3"/>
  <c r="B31" i="3"/>
  <c r="B32" i="3"/>
  <c r="L30" i="3"/>
  <c r="B33" i="3"/>
  <c r="L31" i="3"/>
  <c r="B34" i="3"/>
  <c r="L32" i="3"/>
  <c r="B35" i="3"/>
  <c r="L33" i="3"/>
  <c r="B36" i="3"/>
  <c r="L34" i="3"/>
  <c r="B37" i="3"/>
  <c r="L35" i="3"/>
  <c r="B38" i="3"/>
  <c r="L36" i="3"/>
  <c r="B39" i="3"/>
  <c r="L37" i="3"/>
  <c r="B40" i="3"/>
  <c r="L38" i="3"/>
  <c r="L39" i="3"/>
  <c r="L40" i="3"/>
  <c r="L41" i="3"/>
  <c r="H8" i="3" l="1"/>
  <c r="E31" i="3" s="1"/>
  <c r="N8" i="3"/>
  <c r="F31" i="3"/>
  <c r="N7" i="3"/>
  <c r="J31" i="3"/>
  <c r="I30" i="3"/>
  <c r="J9" i="3" l="1"/>
  <c r="N9" i="3" s="1"/>
  <c r="E32" i="3"/>
  <c r="I31" i="3"/>
  <c r="J32" i="3"/>
  <c r="H9" i="3" l="1"/>
  <c r="J10" i="3" s="1"/>
  <c r="F32" i="3"/>
  <c r="F33" i="3"/>
  <c r="I32" i="3"/>
  <c r="J33" i="3"/>
  <c r="E33" i="3" l="1"/>
  <c r="E34" i="3"/>
  <c r="J34" i="3"/>
  <c r="H10" i="3"/>
  <c r="J11" i="3" s="1"/>
  <c r="N10" i="3"/>
  <c r="F35" i="3"/>
  <c r="F34" i="3"/>
  <c r="I33" i="3"/>
  <c r="H11" i="3" l="1"/>
  <c r="J12" i="3" s="1"/>
  <c r="F37" i="3"/>
  <c r="N11" i="3"/>
  <c r="F36" i="3"/>
  <c r="I34" i="3"/>
  <c r="E36" i="3"/>
  <c r="E35" i="3"/>
  <c r="J35" i="3"/>
  <c r="F39" i="3" l="1"/>
  <c r="H12" i="3"/>
  <c r="F38" i="3"/>
  <c r="N12" i="3"/>
  <c r="I35" i="3"/>
  <c r="E38" i="3"/>
  <c r="E37" i="3"/>
  <c r="J36" i="3"/>
  <c r="I36" i="3" l="1"/>
  <c r="E40" i="3"/>
  <c r="E39" i="3"/>
  <c r="J13" i="3"/>
  <c r="J37" i="3"/>
  <c r="J38" i="3" l="1"/>
  <c r="I37" i="3"/>
  <c r="H13" i="3"/>
  <c r="J14" i="3" s="1"/>
  <c r="F40" i="3"/>
  <c r="N13" i="3"/>
  <c r="F41" i="3"/>
  <c r="H14" i="3" l="1"/>
  <c r="F42" i="3"/>
  <c r="N14" i="3"/>
  <c r="F43" i="3"/>
  <c r="E42" i="3"/>
  <c r="E41" i="3"/>
  <c r="J39" i="3"/>
  <c r="I38" i="3"/>
  <c r="E44" i="3" l="1"/>
  <c r="E43" i="3"/>
  <c r="J40" i="3"/>
  <c r="J41" i="3"/>
  <c r="J15" i="3"/>
  <c r="I39" i="3"/>
  <c r="H15" i="3" l="1"/>
  <c r="J16" i="3" s="1"/>
  <c r="F45" i="3"/>
  <c r="N15" i="3"/>
  <c r="F44" i="3"/>
  <c r="I40" i="3" l="1"/>
  <c r="I41" i="3"/>
  <c r="H19" i="3"/>
  <c r="F52" i="3" s="1"/>
  <c r="H16" i="3"/>
  <c r="J17" i="3" s="1"/>
  <c r="F47" i="3"/>
  <c r="F46" i="3"/>
  <c r="N16" i="3"/>
  <c r="E45" i="3"/>
  <c r="E46" i="3"/>
  <c r="H17" i="3" l="1"/>
  <c r="J18" i="3" s="1"/>
  <c r="N17" i="3"/>
  <c r="F48" i="3"/>
  <c r="F49" i="3"/>
  <c r="E47" i="3"/>
  <c r="E48" i="3"/>
  <c r="H18" i="3" l="1"/>
  <c r="F51" i="3"/>
  <c r="N18" i="3"/>
  <c r="F50" i="3"/>
  <c r="E49" i="3"/>
  <c r="E50" i="3"/>
  <c r="E51" i="3" l="1"/>
  <c r="E52" i="3"/>
  <c r="H20" i="3"/>
  <c r="C36" i="3"/>
  <c r="C31" i="3"/>
  <c r="C32" i="3"/>
  <c r="C39" i="3"/>
  <c r="C34" i="3"/>
  <c r="C37" i="3"/>
  <c r="C35" i="3"/>
  <c r="C33" i="3"/>
  <c r="C30" i="3"/>
  <c r="C38" i="3"/>
  <c r="C40" i="3"/>
</calcChain>
</file>

<file path=xl/sharedStrings.xml><?xml version="1.0" encoding="utf-8"?>
<sst xmlns="http://schemas.openxmlformats.org/spreadsheetml/2006/main" count="120" uniqueCount="79">
  <si>
    <t>12</t>
  </si>
  <si>
    <t>Stage</t>
  </si>
  <si>
    <t>Profiles</t>
  </si>
  <si>
    <t>x</t>
  </si>
  <si>
    <t>y</t>
  </si>
  <si>
    <t>Antoine Constants</t>
  </si>
  <si>
    <t>Benzene</t>
  </si>
  <si>
    <t>Toluene</t>
  </si>
  <si>
    <t>A</t>
  </si>
  <si>
    <t>B</t>
  </si>
  <si>
    <t>C</t>
  </si>
  <si>
    <t>BP</t>
  </si>
  <si>
    <t>T</t>
  </si>
  <si>
    <t>Total Cond</t>
    <phoneticPr fontId="1" type="noConversion"/>
  </si>
  <si>
    <t>Reboiler</t>
    <phoneticPr fontId="1" type="noConversion"/>
  </si>
  <si>
    <t>R =</t>
    <phoneticPr fontId="1" type="noConversion"/>
  </si>
  <si>
    <t>P (mm Hg) =</t>
    <phoneticPr fontId="1" type="noConversion"/>
  </si>
  <si>
    <t>Operating Lines</t>
    <phoneticPr fontId="1" type="noConversion"/>
  </si>
  <si>
    <t>x</t>
    <phoneticPr fontId="1" type="noConversion"/>
  </si>
  <si>
    <t>L</t>
  </si>
  <si>
    <t>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</si>
  <si>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</si>
  <si>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</si>
  <si>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</si>
  <si>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</si>
  <si>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</si>
  <si>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</si>
  <si>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</si>
  <si>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</si>
  <si>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</si>
  <si>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</si>
  <si>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</si>
  <si>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BP/DP</t>
  </si>
  <si>
    <t>y (BOL)</t>
  </si>
  <si>
    <t>y (TOL)</t>
  </si>
  <si>
    <t>Feed Line</t>
  </si>
  <si>
    <t>McCabe-Thiele</t>
  </si>
  <si>
    <t>Specified or found by iteration</t>
  </si>
  <si>
    <t>Calculations</t>
  </si>
  <si>
    <t>F (mol)</t>
  </si>
  <si>
    <t>z (mol B/mol)</t>
  </si>
  <si>
    <t>Fz (mol B)</t>
  </si>
  <si>
    <t>D (mol)</t>
  </si>
  <si>
    <t>L (mol)</t>
  </si>
  <si>
    <t>x (mol B/mol)</t>
  </si>
  <si>
    <t>V (mol)</t>
  </si>
  <si>
    <t>y (mol B/mol)</t>
  </si>
  <si>
    <t>Instructions:</t>
  </si>
  <si>
    <t>1) Select the pressure. Most examples are for 1 atm = 760 mm Hg.</t>
  </si>
  <si>
    <t>2) Run Solver to make the BP criteria equal to zero. The cell contains</t>
  </si>
  <si>
    <r>
      <t xml:space="preserve">    P -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-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(1-x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).</t>
    </r>
  </si>
  <si>
    <t>3) The following are set and don't need to be changed:</t>
  </si>
  <si>
    <t xml:space="preserve">    x is set from 0 to 1 by 0.01.</t>
  </si>
  <si>
    <r>
      <t xml:space="preserve">    y =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/P</t>
    </r>
  </si>
  <si>
    <t xml:space="preserve">    T is found by iteration of BP</t>
  </si>
  <si>
    <r>
      <t xml:space="preserve">   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and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are the partial pressures at T using Antoine's Eq.</t>
    </r>
  </si>
  <si>
    <t>Benzene-Toluene VLE</t>
  </si>
  <si>
    <t>P (mm Hg) =</t>
  </si>
  <si>
    <t xml:space="preserve">T </t>
  </si>
  <si>
    <r>
      <t>p</t>
    </r>
    <r>
      <rPr>
        <vertAlign val="subscript"/>
        <sz val="16"/>
        <rFont val="Verdana"/>
        <family val="2"/>
      </rPr>
      <t>B</t>
    </r>
  </si>
  <si>
    <r>
      <t>p</t>
    </r>
    <r>
      <rPr>
        <vertAlign val="subscript"/>
        <sz val="16"/>
        <rFont val="Verdana"/>
        <family val="2"/>
      </rPr>
      <t>T</t>
    </r>
  </si>
  <si>
    <t>(mol B/mol)</t>
  </si>
  <si>
    <r>
      <t>(</t>
    </r>
    <r>
      <rPr>
        <vertAlign val="superscript"/>
        <sz val="16"/>
        <rFont val="Verdana"/>
        <family val="2"/>
      </rPr>
      <t>o</t>
    </r>
    <r>
      <rPr>
        <sz val="16"/>
        <rFont val="Verdana"/>
        <family val="2"/>
      </rPr>
      <t>C)</t>
    </r>
  </si>
  <si>
    <t>(mm Hg)</t>
  </si>
  <si>
    <t xml:space="preserve">Instructions: </t>
  </si>
  <si>
    <t>3) F and Z can be applied to any stage. Saturated liquid feed only.</t>
  </si>
  <si>
    <t>4) If you change the pressure, don't forget to change the pressure on the VLE diagrams.</t>
  </si>
  <si>
    <t>4) If you change pressure, you will need to adjust T axis on TXY VLE.</t>
  </si>
  <si>
    <r>
      <t>x</t>
    </r>
    <r>
      <rPr>
        <vertAlign val="subscript"/>
        <sz val="16"/>
        <rFont val="Calibri"/>
        <family val="2"/>
        <scheme val="minor"/>
      </rPr>
      <t xml:space="preserve">D </t>
    </r>
    <r>
      <rPr>
        <sz val="16"/>
        <rFont val="Calibri"/>
        <family val="2"/>
        <scheme val="minor"/>
      </rPr>
      <t>(mol B/mol)</t>
    </r>
  </si>
  <si>
    <r>
      <t>T (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C)</t>
    </r>
  </si>
  <si>
    <r>
      <t>K</t>
    </r>
    <r>
      <rPr>
        <vertAlign val="subscript"/>
        <sz val="16"/>
        <rFont val="Calibri"/>
        <family val="2"/>
        <scheme val="minor"/>
      </rPr>
      <t>B</t>
    </r>
  </si>
  <si>
    <r>
      <t>K</t>
    </r>
    <r>
      <rPr>
        <vertAlign val="subscript"/>
        <sz val="16"/>
        <rFont val="Calibri"/>
        <family val="2"/>
        <scheme val="minor"/>
      </rPr>
      <t>T</t>
    </r>
  </si>
  <si>
    <r>
      <t>X</t>
    </r>
    <r>
      <rPr>
        <vertAlign val="subscript"/>
        <sz val="16"/>
        <rFont val="Calibri"/>
        <family val="2"/>
        <scheme val="minor"/>
      </rPr>
      <t>R</t>
    </r>
    <r>
      <rPr>
        <sz val="16"/>
        <rFont val="Calibri"/>
        <family val="2"/>
        <scheme val="minor"/>
      </rPr>
      <t xml:space="preserve"> by Overall Mol Bal</t>
    </r>
  </si>
  <si>
    <r>
      <t>2) Set R (B3), x</t>
    </r>
    <r>
      <rPr>
        <vertAlign val="subscript"/>
        <sz val="16"/>
        <rFont val="Calibri"/>
        <family val="2"/>
        <scheme val="minor"/>
      </rPr>
      <t>D</t>
    </r>
    <r>
      <rPr>
        <sz val="16"/>
        <rFont val="Calibri"/>
        <family val="2"/>
        <scheme val="minor"/>
      </rPr>
      <t xml:space="preserve"> (F7), P (B4) and/or D (E7) according to specifications and let one of them be a variable (that "something else").</t>
    </r>
  </si>
  <si>
    <r>
      <t>45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 xml:space="preserve"> Line</t>
    </r>
  </si>
  <si>
    <r>
      <rPr>
        <sz val="16"/>
        <rFont val="Symbol"/>
        <family val="1"/>
        <charset val="2"/>
      </rPr>
      <t>D</t>
    </r>
    <r>
      <rPr>
        <sz val="16"/>
        <rFont val="Calibri"/>
        <family val="2"/>
        <scheme val="minor"/>
      </rPr>
      <t xml:space="preserve"> =</t>
    </r>
  </si>
  <si>
    <r>
      <t xml:space="preserve">1) Use Solver to set BP/DP Criteria (Column N) to 1.000 and </t>
    </r>
    <r>
      <rPr>
        <sz val="16"/>
        <rFont val="Symbol"/>
        <family val="1"/>
        <charset val="2"/>
      </rPr>
      <t>D</t>
    </r>
    <r>
      <rPr>
        <sz val="16"/>
        <rFont val="Calibri"/>
        <family val="2"/>
        <scheme val="minor"/>
      </rPr>
      <t xml:space="preserve"> to 0 by changing T (Column K) and something else.</t>
    </r>
  </si>
  <si>
    <t>Chlorobenzene</t>
  </si>
  <si>
    <t>6.9 (Benzene-Chlorobenzene)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</si>
</sst>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0000"/>
  </numFmts>
  <fonts count="14" x14ac:knownFonts="1">
    <font>
      <sz val="10"/>
      <name val="Verdana"/>
    </font>
    <font>
      <sz val="8"/>
      <name val="Verdana"/>
      <family val="2"/>
    </font>
    <font>
      <sz val="16"/>
      <name val="Verdana"/>
      <family val="2"/>
    </font>
    <font>
      <vertAlign val="subscript"/>
      <sz val="16"/>
      <name val="Verdana"/>
      <family val="2"/>
    </font>
    <font>
      <vertAlign val="superscript"/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name val="Calibri"/>
      <family val="2"/>
      <scheme val="minor"/>
    </font>
    <font>
      <vertAlign val="subscript"/>
      <sz val="16"/>
      <name val="Calibri"/>
      <family val="2"/>
      <scheme val="minor"/>
    </font>
    <font>
      <sz val="16"/>
      <name val="Symbol"/>
      <family val="1"/>
      <charset val="2"/>
    </font>
    <font>
      <sz val="16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3" borderId="0" xfId="0" applyFont="1" applyFill="1" applyBorder="1"/>
    <xf numFmtId="0" fontId="2" fillId="3" borderId="19" xfId="0" applyFont="1" applyFill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/>
    <xf numFmtId="0" fontId="2" fillId="0" borderId="34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6" fillId="0" borderId="0" xfId="0" applyFont="1"/>
    <xf numFmtId="0" fontId="2" fillId="3" borderId="17" xfId="0" applyFont="1" applyFill="1" applyBorder="1"/>
    <xf numFmtId="0" fontId="2" fillId="3" borderId="20" xfId="0" applyFont="1" applyFill="1" applyBorder="1"/>
    <xf numFmtId="0" fontId="7" fillId="0" borderId="0" xfId="0" applyFont="1"/>
    <xf numFmtId="0" fontId="8" fillId="4" borderId="9" xfId="0" applyFont="1" applyFill="1" applyBorder="1"/>
    <xf numFmtId="0" fontId="8" fillId="4" borderId="21" xfId="0" applyFont="1" applyFill="1" applyBorder="1"/>
    <xf numFmtId="0" fontId="8" fillId="4" borderId="10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8" fillId="0" borderId="0" xfId="0" applyFont="1"/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8" fillId="4" borderId="9" xfId="0" applyFont="1" applyFill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" fontId="8" fillId="4" borderId="28" xfId="0" applyNumberFormat="1" applyFont="1" applyFill="1" applyBorder="1" applyAlignment="1">
      <alignment horizontal="center"/>
    </xf>
    <xf numFmtId="165" fontId="8" fillId="4" borderId="29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6" fontId="8" fillId="4" borderId="30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166" fontId="8" fillId="4" borderId="31" xfId="0" applyNumberFormat="1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66" fontId="8" fillId="4" borderId="3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right"/>
    </xf>
    <xf numFmtId="0" fontId="8" fillId="2" borderId="7" xfId="0" applyFont="1" applyFill="1" applyBorder="1"/>
    <xf numFmtId="0" fontId="8" fillId="2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8" fillId="3" borderId="13" xfId="0" applyFont="1" applyFill="1" applyBorder="1" applyAlignment="1">
      <alignment horizontal="left"/>
    </xf>
    <xf numFmtId="0" fontId="8" fillId="3" borderId="16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17" xfId="0" applyFont="1" applyFill="1" applyBorder="1"/>
    <xf numFmtId="0" fontId="8" fillId="0" borderId="0" xfId="0" applyFont="1" applyAlignment="1">
      <alignment horizontal="right"/>
    </xf>
    <xf numFmtId="0" fontId="8" fillId="3" borderId="18" xfId="0" applyFont="1" applyFill="1" applyBorder="1"/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left"/>
    </xf>
    <xf numFmtId="0" fontId="8" fillId="3" borderId="19" xfId="0" applyFont="1" applyFill="1" applyBorder="1"/>
    <xf numFmtId="0" fontId="8" fillId="3" borderId="20" xfId="0" applyFont="1" applyFill="1" applyBorder="1"/>
    <xf numFmtId="0" fontId="8" fillId="3" borderId="15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4" fontId="8" fillId="3" borderId="0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center"/>
    </xf>
    <xf numFmtId="166" fontId="8" fillId="3" borderId="19" xfId="0" applyNumberFormat="1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3" borderId="18" xfId="0" applyNumberFormat="1" applyFont="1" applyFill="1" applyBorder="1" applyAlignment="1">
      <alignment horizontal="center"/>
    </xf>
    <xf numFmtId="166" fontId="8" fillId="4" borderId="10" xfId="0" applyNumberFormat="1" applyFont="1" applyFill="1" applyBorder="1" applyAlignment="1">
      <alignment horizontal="left"/>
    </xf>
    <xf numFmtId="165" fontId="8" fillId="2" borderId="7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8" fillId="3" borderId="1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165" fontId="9" fillId="3" borderId="20" xfId="0" applyNumberFormat="1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10715032"/>
          <c:y val="5.0776960045612107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3.7902739279070258E-2</c:v>
                </c:pt>
                <c:pt idx="2">
                  <c:v>7.4055321749274122E-2</c:v>
                </c:pt>
                <c:pt idx="3">
                  <c:v>0.10855734682106361</c:v>
                </c:pt>
                <c:pt idx="4">
                  <c:v>0.14150195759680351</c:v>
                </c:pt>
                <c:pt idx="5">
                  <c:v>0.17297628933048817</c:v>
                </c:pt>
                <c:pt idx="6">
                  <c:v>0.2030618866301587</c:v>
                </c:pt>
                <c:pt idx="7">
                  <c:v>0.23183509135237557</c:v>
                </c:pt>
                <c:pt idx="8">
                  <c:v>0.25936740306847389</c:v>
                </c:pt>
                <c:pt idx="9">
                  <c:v>0.28572581390457913</c:v>
                </c:pt>
                <c:pt idx="10">
                  <c:v>0.31097311947411616</c:v>
                </c:pt>
                <c:pt idx="11">
                  <c:v>0.33516820753502141</c:v>
                </c:pt>
                <c:pt idx="12">
                  <c:v>0.35836632591586265</c:v>
                </c:pt>
                <c:pt idx="13">
                  <c:v>0.38061933116697516</c:v>
                </c:pt>
                <c:pt idx="14">
                  <c:v>0.40197591930571736</c:v>
                </c:pt>
                <c:pt idx="15">
                  <c:v>0.42248183993992711</c:v>
                </c:pt>
                <c:pt idx="16">
                  <c:v>0.44218009497118643</c:v>
                </c:pt>
                <c:pt idx="17">
                  <c:v>0.46111112300023632</c:v>
                </c:pt>
                <c:pt idx="18">
                  <c:v>0.47931297048098681</c:v>
                </c:pt>
                <c:pt idx="19">
                  <c:v>0.49682145059740723</c:v>
                </c:pt>
                <c:pt idx="20">
                  <c:v>0.51367029076917714</c:v>
                </c:pt>
                <c:pt idx="21">
                  <c:v>0.5298912696274436</c:v>
                </c:pt>
                <c:pt idx="22">
                  <c:v>0.54551434424131218</c:v>
                </c:pt>
                <c:pt idx="23">
                  <c:v>0.560567768318744</c:v>
                </c:pt>
                <c:pt idx="24">
                  <c:v>0.57507820205223426</c:v>
                </c:pt>
                <c:pt idx="25">
                  <c:v>0.58907081422990493</c:v>
                </c:pt>
                <c:pt idx="26">
                  <c:v>0.60256937718625325</c:v>
                </c:pt>
                <c:pt idx="27">
                  <c:v>0.61559635512368027</c:v>
                </c:pt>
                <c:pt idx="28">
                  <c:v>0.62817298629582408</c:v>
                </c:pt>
                <c:pt idx="29">
                  <c:v>0.64031935950657637</c:v>
                </c:pt>
                <c:pt idx="30">
                  <c:v>0.65205448534412513</c:v>
                </c:pt>
                <c:pt idx="31">
                  <c:v>0.66339636253754064</c:v>
                </c:pt>
                <c:pt idx="32">
                  <c:v>0.67436203979383402</c:v>
                </c:pt>
                <c:pt idx="33">
                  <c:v>0.68496767344615694</c:v>
                </c:pt>
                <c:pt idx="34">
                  <c:v>0.69522858121857467</c:v>
                </c:pt>
                <c:pt idx="35">
                  <c:v>0.70515929238955666</c:v>
                </c:pt>
                <c:pt idx="36">
                  <c:v>0.7147735946148609</c:v>
                </c:pt>
                <c:pt idx="37">
                  <c:v>0.7240845776505821</c:v>
                </c:pt>
                <c:pt idx="38">
                  <c:v>0.73310467419892889</c:v>
                </c:pt>
                <c:pt idx="39">
                  <c:v>0.74184569808232326</c:v>
                </c:pt>
                <c:pt idx="40">
                  <c:v>0.75031887993591717</c:v>
                </c:pt>
                <c:pt idx="41">
                  <c:v>0.75853490059425599</c:v>
                </c:pt>
                <c:pt idx="42">
                  <c:v>0.76650392233453291</c:v>
                </c:pt>
                <c:pt idx="43">
                  <c:v>0.77423561812679764</c:v>
                </c:pt>
                <c:pt idx="44">
                  <c:v>0.78173919903011468</c:v>
                </c:pt>
                <c:pt idx="45">
                  <c:v>0.78902343986335033</c:v>
                </c:pt>
                <c:pt idx="46">
                  <c:v>0.79609670326973581</c:v>
                </c:pt>
                <c:pt idx="47">
                  <c:v>0.80296696228547293</c:v>
                </c:pt>
                <c:pt idx="48">
                  <c:v>0.80964182151456743</c:v>
                </c:pt>
                <c:pt idx="49">
                  <c:v>0.81612853700453103</c:v>
                </c:pt>
                <c:pt idx="50">
                  <c:v>0.82243403491072531</c:v>
                </c:pt>
                <c:pt idx="51">
                  <c:v>0.82856492903066137</c:v>
                </c:pt>
                <c:pt idx="52">
                  <c:v>0.83452753728375628</c:v>
                </c:pt>
                <c:pt idx="53">
                  <c:v>0.84032789720650591</c:v>
                </c:pt>
                <c:pt idx="54">
                  <c:v>0.84597178052812705</c:v>
                </c:pt>
                <c:pt idx="55">
                  <c:v>0.85146470688692988</c:v>
                </c:pt>
                <c:pt idx="56">
                  <c:v>0.85681195674354649</c:v>
                </c:pt>
                <c:pt idx="57">
                  <c:v>0.8620185835430525</c:v>
                </c:pt>
                <c:pt idx="58">
                  <c:v>0.8670894251744039</c:v>
                </c:pt>
                <c:pt idx="59">
                  <c:v>0.87202911477224088</c:v>
                </c:pt>
                <c:pt idx="60">
                  <c:v>0.87684209090290066</c:v>
                </c:pt>
                <c:pt idx="61">
                  <c:v>0.88153260717366788</c:v>
                </c:pt>
                <c:pt idx="62">
                  <c:v>0.88610474130152883</c:v>
                </c:pt>
                <c:pt idx="63">
                  <c:v>0.89056240367523187</c:v>
                </c:pt>
                <c:pt idx="64">
                  <c:v>0.89490934544216849</c:v>
                </c:pt>
                <c:pt idx="65">
                  <c:v>0.8991491661494343</c:v>
                </c:pt>
                <c:pt idx="66">
                  <c:v>0.90328532096642955</c:v>
                </c:pt>
                <c:pt idx="67">
                  <c:v>0.90732112751453808</c:v>
                </c:pt>
                <c:pt idx="68">
                  <c:v>0.91125977232778144</c:v>
                </c:pt>
                <c:pt idx="69">
                  <c:v>0.91510431696657679</c:v>
                </c:pt>
                <c:pt idx="70">
                  <c:v>0.91885770380552811</c:v>
                </c:pt>
                <c:pt idx="71">
                  <c:v>0.92252276151455714</c:v>
                </c:pt>
                <c:pt idx="72">
                  <c:v>0.9261022102515607</c:v>
                </c:pt>
                <c:pt idx="73">
                  <c:v>0.92959866658359003</c:v>
                </c:pt>
                <c:pt idx="74">
                  <c:v>0.93301464815240776</c:v>
                </c:pt>
                <c:pt idx="75">
                  <c:v>0.93635257809924577</c:v>
                </c:pt>
                <c:pt idx="76">
                  <c:v>0.93961478926273867</c:v>
                </c:pt>
                <c:pt idx="77">
                  <c:v>0.94280352816301327</c:v>
                </c:pt>
                <c:pt idx="78">
                  <c:v>0.94592095878413118</c:v>
                </c:pt>
                <c:pt idx="79">
                  <c:v>0.9489691661663594</c:v>
                </c:pt>
                <c:pt idx="80">
                  <c:v>0.95195015981893649</c:v>
                </c:pt>
                <c:pt idx="81">
                  <c:v>0.9548658769634536</c:v>
                </c:pt>
                <c:pt idx="82">
                  <c:v>0.95771818561723188</c:v>
                </c:pt>
                <c:pt idx="83">
                  <c:v>0.96050888752559016</c:v>
                </c:pt>
                <c:pt idx="84">
                  <c:v>0.96323972095128096</c:v>
                </c:pt>
                <c:pt idx="85">
                  <c:v>0.96591236332896169</c:v>
                </c:pt>
                <c:pt idx="86">
                  <c:v>0.96852843379198572</c:v>
                </c:pt>
                <c:pt idx="87">
                  <c:v>0.97108949557844348</c:v>
                </c:pt>
                <c:pt idx="88">
                  <c:v>0.97359705832293741</c:v>
                </c:pt>
                <c:pt idx="89">
                  <c:v>0.97605258024018293</c:v>
                </c:pt>
                <c:pt idx="90">
                  <c:v>0.97845747020619211</c:v>
                </c:pt>
                <c:pt idx="91">
                  <c:v>0.98081308974244397</c:v>
                </c:pt>
                <c:pt idx="92">
                  <c:v>0.98312075490811457</c:v>
                </c:pt>
                <c:pt idx="93">
                  <c:v>0.98538173810518792</c:v>
                </c:pt>
                <c:pt idx="94">
                  <c:v>0.98759726980094054</c:v>
                </c:pt>
                <c:pt idx="95">
                  <c:v>0.98976854017209348</c:v>
                </c:pt>
                <c:pt idx="96">
                  <c:v>0.99189670067460078</c:v>
                </c:pt>
                <c:pt idx="97">
                  <c:v>0.99398286554290183</c:v>
                </c:pt>
                <c:pt idx="98">
                  <c:v>0.99602811322219864</c:v>
                </c:pt>
                <c:pt idx="99">
                  <c:v>0.99803348773712131</c:v>
                </c:pt>
                <c:pt idx="100">
                  <c:v>1.0000000000000011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5-42DF-A6A7-68538C11A2A2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'10-Tray'!$B$47:$B$48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'10-Tray'!$C$47:$C$48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5-42DF-A6A7-68538C11A2A2}"/>
            </c:ext>
          </c:extLst>
        </c:ser>
        <c:ser>
          <c:idx val="3"/>
          <c:order val="2"/>
          <c:tx>
            <c:v>Stream Composition</c:v>
          </c:tx>
          <c:spPr>
            <a:ln w="25400">
              <a:noFill/>
              <a:prstDash val="solid"/>
            </a:ln>
            <a:effectLst/>
          </c:spPr>
          <c:marker>
            <c:symbol val="squar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'10-Tray'!$E$30:$E$52</c:f>
              <c:numCache>
                <c:formatCode>0.0000</c:formatCode>
                <c:ptCount val="23"/>
                <c:pt idx="0">
                  <c:v>0.9908658811504838</c:v>
                </c:pt>
                <c:pt idx="1">
                  <c:v>0.95513131925902162</c:v>
                </c:pt>
                <c:pt idx="2">
                  <c:v>0.95513131925902162</c:v>
                </c:pt>
                <c:pt idx="3">
                  <c:v>0.85429514078372515</c:v>
                </c:pt>
                <c:pt idx="4">
                  <c:v>0.85429514078372515</c:v>
                </c:pt>
                <c:pt idx="5">
                  <c:v>0.65160214620509094</c:v>
                </c:pt>
                <c:pt idx="6">
                  <c:v>0.65160214620509094</c:v>
                </c:pt>
                <c:pt idx="7">
                  <c:v>0.41769702993228214</c:v>
                </c:pt>
                <c:pt idx="8">
                  <c:v>0.41769702993228214</c:v>
                </c:pt>
                <c:pt idx="9">
                  <c:v>0.26470294556330737</c:v>
                </c:pt>
                <c:pt idx="10">
                  <c:v>0.26470294556330737</c:v>
                </c:pt>
                <c:pt idx="11">
                  <c:v>0.20402423469994846</c:v>
                </c:pt>
                <c:pt idx="12">
                  <c:v>0.20402423469994846</c:v>
                </c:pt>
                <c:pt idx="13">
                  <c:v>0.13854113523623857</c:v>
                </c:pt>
                <c:pt idx="14">
                  <c:v>0.13854113523623857</c:v>
                </c:pt>
                <c:pt idx="15">
                  <c:v>8.3208061705505376E-2</c:v>
                </c:pt>
                <c:pt idx="16">
                  <c:v>8.3208061705505376E-2</c:v>
                </c:pt>
                <c:pt idx="17">
                  <c:v>4.4956889369654952E-2</c:v>
                </c:pt>
                <c:pt idx="18">
                  <c:v>4.4956889369654952E-2</c:v>
                </c:pt>
                <c:pt idx="19">
                  <c:v>2.1912820714432367E-2</c:v>
                </c:pt>
                <c:pt idx="20">
                  <c:v>2.1912820714432367E-2</c:v>
                </c:pt>
                <c:pt idx="21">
                  <c:v>9.134124795511055E-3</c:v>
                </c:pt>
                <c:pt idx="22">
                  <c:v>9.134124795511055E-3</c:v>
                </c:pt>
              </c:numCache>
            </c:numRef>
          </c:xVal>
          <c:yVal>
            <c:numRef>
              <c:f>'10-Tray'!$F$30:$F$52</c:f>
              <c:numCache>
                <c:formatCode>0.0000</c:formatCode>
                <c:ptCount val="23"/>
                <c:pt idx="0">
                  <c:v>0.9908658811504838</c:v>
                </c:pt>
                <c:pt idx="1">
                  <c:v>0.9908658811504838</c:v>
                </c:pt>
                <c:pt idx="2">
                  <c:v>0.96704283988950901</c:v>
                </c:pt>
                <c:pt idx="3">
                  <c:v>0.96704283988950901</c:v>
                </c:pt>
                <c:pt idx="4">
                  <c:v>0.89981872090597825</c:v>
                </c:pt>
                <c:pt idx="5">
                  <c:v>0.89981872090597825</c:v>
                </c:pt>
                <c:pt idx="6">
                  <c:v>0.76469005785355548</c:v>
                </c:pt>
                <c:pt idx="7">
                  <c:v>0.76469005785355548</c:v>
                </c:pt>
                <c:pt idx="8">
                  <c:v>0.60875331367168295</c:v>
                </c:pt>
                <c:pt idx="9">
                  <c:v>0.60875331367168295</c:v>
                </c:pt>
                <c:pt idx="10">
                  <c:v>0.52027177227709942</c:v>
                </c:pt>
                <c:pt idx="11">
                  <c:v>0.52027177227709942</c:v>
                </c:pt>
                <c:pt idx="12">
                  <c:v>0.39891435055038171</c:v>
                </c:pt>
                <c:pt idx="13">
                  <c:v>0.39891435055038171</c:v>
                </c:pt>
                <c:pt idx="14">
                  <c:v>0.26794815162296198</c:v>
                </c:pt>
                <c:pt idx="15">
                  <c:v>0.26794815162296198</c:v>
                </c:pt>
                <c:pt idx="16">
                  <c:v>0.15728200456149563</c:v>
                </c:pt>
                <c:pt idx="17">
                  <c:v>0.15728200456149563</c:v>
                </c:pt>
                <c:pt idx="18">
                  <c:v>8.0779659889794755E-2</c:v>
                </c:pt>
                <c:pt idx="19">
                  <c:v>8.0779659889794755E-2</c:v>
                </c:pt>
                <c:pt idx="20">
                  <c:v>3.4691522579349578E-2</c:v>
                </c:pt>
                <c:pt idx="21">
                  <c:v>3.4691522579349578E-2</c:v>
                </c:pt>
                <c:pt idx="22">
                  <c:v>9.1341188495161416E-3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B5-42DF-A6A7-68538C11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02912"/>
        <c:axId val="287103472"/>
      </c:scatterChart>
      <c:valAx>
        <c:axId val="28710291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7103472"/>
        <c:crosses val="autoZero"/>
        <c:crossBetween val="midCat"/>
        <c:majorUnit val="0.1"/>
        <c:minorUnit val="5.000000000000001E-2"/>
      </c:valAx>
      <c:valAx>
        <c:axId val="28710347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7102912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730505764765453"/>
          <c:y val="0.46504375110953006"/>
          <c:w val="0.32335325846798768"/>
          <c:h val="0.25250552060953163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10715032"/>
          <c:y val="5.0776960045612107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3.7902739279070258E-2</c:v>
                </c:pt>
                <c:pt idx="2">
                  <c:v>7.4055321749274122E-2</c:v>
                </c:pt>
                <c:pt idx="3">
                  <c:v>0.10855734682106361</c:v>
                </c:pt>
                <c:pt idx="4">
                  <c:v>0.14150195759680351</c:v>
                </c:pt>
                <c:pt idx="5">
                  <c:v>0.17297628933048817</c:v>
                </c:pt>
                <c:pt idx="6">
                  <c:v>0.2030618866301587</c:v>
                </c:pt>
                <c:pt idx="7">
                  <c:v>0.23183509135237557</c:v>
                </c:pt>
                <c:pt idx="8">
                  <c:v>0.25936740306847389</c:v>
                </c:pt>
                <c:pt idx="9">
                  <c:v>0.28572581390457913</c:v>
                </c:pt>
                <c:pt idx="10">
                  <c:v>0.31097311947411616</c:v>
                </c:pt>
                <c:pt idx="11">
                  <c:v>0.33516820753502141</c:v>
                </c:pt>
                <c:pt idx="12">
                  <c:v>0.35836632591586265</c:v>
                </c:pt>
                <c:pt idx="13">
                  <c:v>0.38061933116697516</c:v>
                </c:pt>
                <c:pt idx="14">
                  <c:v>0.40197591930571736</c:v>
                </c:pt>
                <c:pt idx="15">
                  <c:v>0.42248183993992711</c:v>
                </c:pt>
                <c:pt idx="16">
                  <c:v>0.44218009497118643</c:v>
                </c:pt>
                <c:pt idx="17">
                  <c:v>0.46111112300023632</c:v>
                </c:pt>
                <c:pt idx="18">
                  <c:v>0.47931297048098681</c:v>
                </c:pt>
                <c:pt idx="19">
                  <c:v>0.49682145059740723</c:v>
                </c:pt>
                <c:pt idx="20">
                  <c:v>0.51367029076917714</c:v>
                </c:pt>
                <c:pt idx="21">
                  <c:v>0.5298912696274436</c:v>
                </c:pt>
                <c:pt idx="22">
                  <c:v>0.54551434424131218</c:v>
                </c:pt>
                <c:pt idx="23">
                  <c:v>0.560567768318744</c:v>
                </c:pt>
                <c:pt idx="24">
                  <c:v>0.57507820205223426</c:v>
                </c:pt>
                <c:pt idx="25">
                  <c:v>0.58907081422990493</c:v>
                </c:pt>
                <c:pt idx="26">
                  <c:v>0.60256937718625325</c:v>
                </c:pt>
                <c:pt idx="27">
                  <c:v>0.61559635512368027</c:v>
                </c:pt>
                <c:pt idx="28">
                  <c:v>0.62817298629582408</c:v>
                </c:pt>
                <c:pt idx="29">
                  <c:v>0.64031935950657637</c:v>
                </c:pt>
                <c:pt idx="30">
                  <c:v>0.65205448534412513</c:v>
                </c:pt>
                <c:pt idx="31">
                  <c:v>0.66339636253754064</c:v>
                </c:pt>
                <c:pt idx="32">
                  <c:v>0.67436203979383402</c:v>
                </c:pt>
                <c:pt idx="33">
                  <c:v>0.68496767344615694</c:v>
                </c:pt>
                <c:pt idx="34">
                  <c:v>0.69522858121857467</c:v>
                </c:pt>
                <c:pt idx="35">
                  <c:v>0.70515929238955666</c:v>
                </c:pt>
                <c:pt idx="36">
                  <c:v>0.7147735946148609</c:v>
                </c:pt>
                <c:pt idx="37">
                  <c:v>0.7240845776505821</c:v>
                </c:pt>
                <c:pt idx="38">
                  <c:v>0.73310467419892889</c:v>
                </c:pt>
                <c:pt idx="39">
                  <c:v>0.74184569808232326</c:v>
                </c:pt>
                <c:pt idx="40">
                  <c:v>0.75031887993591717</c:v>
                </c:pt>
                <c:pt idx="41">
                  <c:v>0.75853490059425599</c:v>
                </c:pt>
                <c:pt idx="42">
                  <c:v>0.76650392233453291</c:v>
                </c:pt>
                <c:pt idx="43">
                  <c:v>0.77423561812679764</c:v>
                </c:pt>
                <c:pt idx="44">
                  <c:v>0.78173919903011468</c:v>
                </c:pt>
                <c:pt idx="45">
                  <c:v>0.78902343986335033</c:v>
                </c:pt>
                <c:pt idx="46">
                  <c:v>0.79609670326973581</c:v>
                </c:pt>
                <c:pt idx="47">
                  <c:v>0.80296696228547293</c:v>
                </c:pt>
                <c:pt idx="48">
                  <c:v>0.80964182151456743</c:v>
                </c:pt>
                <c:pt idx="49">
                  <c:v>0.81612853700453103</c:v>
                </c:pt>
                <c:pt idx="50">
                  <c:v>0.82243403491072531</c:v>
                </c:pt>
                <c:pt idx="51">
                  <c:v>0.82856492903066137</c:v>
                </c:pt>
                <c:pt idx="52">
                  <c:v>0.83452753728375628</c:v>
                </c:pt>
                <c:pt idx="53">
                  <c:v>0.84032789720650591</c:v>
                </c:pt>
                <c:pt idx="54">
                  <c:v>0.84597178052812705</c:v>
                </c:pt>
                <c:pt idx="55">
                  <c:v>0.85146470688692988</c:v>
                </c:pt>
                <c:pt idx="56">
                  <c:v>0.85681195674354649</c:v>
                </c:pt>
                <c:pt idx="57">
                  <c:v>0.8620185835430525</c:v>
                </c:pt>
                <c:pt idx="58">
                  <c:v>0.8670894251744039</c:v>
                </c:pt>
                <c:pt idx="59">
                  <c:v>0.87202911477224088</c:v>
                </c:pt>
                <c:pt idx="60">
                  <c:v>0.87684209090290066</c:v>
                </c:pt>
                <c:pt idx="61">
                  <c:v>0.88153260717366788</c:v>
                </c:pt>
                <c:pt idx="62">
                  <c:v>0.88610474130152883</c:v>
                </c:pt>
                <c:pt idx="63">
                  <c:v>0.89056240367523187</c:v>
                </c:pt>
                <c:pt idx="64">
                  <c:v>0.89490934544216849</c:v>
                </c:pt>
                <c:pt idx="65">
                  <c:v>0.8991491661494343</c:v>
                </c:pt>
                <c:pt idx="66">
                  <c:v>0.90328532096642955</c:v>
                </c:pt>
                <c:pt idx="67">
                  <c:v>0.90732112751453808</c:v>
                </c:pt>
                <c:pt idx="68">
                  <c:v>0.91125977232778144</c:v>
                </c:pt>
                <c:pt idx="69">
                  <c:v>0.91510431696657679</c:v>
                </c:pt>
                <c:pt idx="70">
                  <c:v>0.91885770380552811</c:v>
                </c:pt>
                <c:pt idx="71">
                  <c:v>0.92252276151455714</c:v>
                </c:pt>
                <c:pt idx="72">
                  <c:v>0.9261022102515607</c:v>
                </c:pt>
                <c:pt idx="73">
                  <c:v>0.92959866658359003</c:v>
                </c:pt>
                <c:pt idx="74">
                  <c:v>0.93301464815240776</c:v>
                </c:pt>
                <c:pt idx="75">
                  <c:v>0.93635257809924577</c:v>
                </c:pt>
                <c:pt idx="76">
                  <c:v>0.93961478926273867</c:v>
                </c:pt>
                <c:pt idx="77">
                  <c:v>0.94280352816301327</c:v>
                </c:pt>
                <c:pt idx="78">
                  <c:v>0.94592095878413118</c:v>
                </c:pt>
                <c:pt idx="79">
                  <c:v>0.9489691661663594</c:v>
                </c:pt>
                <c:pt idx="80">
                  <c:v>0.95195015981893649</c:v>
                </c:pt>
                <c:pt idx="81">
                  <c:v>0.9548658769634536</c:v>
                </c:pt>
                <c:pt idx="82">
                  <c:v>0.95771818561723188</c:v>
                </c:pt>
                <c:pt idx="83">
                  <c:v>0.96050888752559016</c:v>
                </c:pt>
                <c:pt idx="84">
                  <c:v>0.96323972095128096</c:v>
                </c:pt>
                <c:pt idx="85">
                  <c:v>0.96591236332896169</c:v>
                </c:pt>
                <c:pt idx="86">
                  <c:v>0.96852843379198572</c:v>
                </c:pt>
                <c:pt idx="87">
                  <c:v>0.97108949557844348</c:v>
                </c:pt>
                <c:pt idx="88">
                  <c:v>0.97359705832293741</c:v>
                </c:pt>
                <c:pt idx="89">
                  <c:v>0.97605258024018293</c:v>
                </c:pt>
                <c:pt idx="90">
                  <c:v>0.97845747020619211</c:v>
                </c:pt>
                <c:pt idx="91">
                  <c:v>0.98081308974244397</c:v>
                </c:pt>
                <c:pt idx="92">
                  <c:v>0.98312075490811457</c:v>
                </c:pt>
                <c:pt idx="93">
                  <c:v>0.98538173810518792</c:v>
                </c:pt>
                <c:pt idx="94">
                  <c:v>0.98759726980094054</c:v>
                </c:pt>
                <c:pt idx="95">
                  <c:v>0.98976854017209348</c:v>
                </c:pt>
                <c:pt idx="96">
                  <c:v>0.99189670067460078</c:v>
                </c:pt>
                <c:pt idx="97">
                  <c:v>0.99398286554290183</c:v>
                </c:pt>
                <c:pt idx="98">
                  <c:v>0.99602811322219864</c:v>
                </c:pt>
                <c:pt idx="99">
                  <c:v>0.99803348773712131</c:v>
                </c:pt>
                <c:pt idx="100">
                  <c:v>1.0000000000000011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74-4A93-927D-9BE283B06EA8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'10-Tray'!$B$47:$B$48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'10-Tray'!$C$47:$C$48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74-4A93-927D-9BE283B06EA8}"/>
            </c:ext>
          </c:extLst>
        </c:ser>
        <c:ser>
          <c:idx val="4"/>
          <c:order val="2"/>
          <c:tx>
            <c:v>TOL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'10-Tray'!$A$30:$A$40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'10-Tray'!$B$30:$B$40</c:f>
              <c:numCache>
                <c:formatCode>0.0000</c:formatCode>
                <c:ptCount val="11"/>
                <c:pt idx="0">
                  <c:v>0.33028862705016127</c:v>
                </c:pt>
                <c:pt idx="1">
                  <c:v>0.39695529371682792</c:v>
                </c:pt>
                <c:pt idx="2">
                  <c:v>0.46362196038349457</c:v>
                </c:pt>
                <c:pt idx="3">
                  <c:v>0.53028862705016122</c:v>
                </c:pt>
                <c:pt idx="4">
                  <c:v>0.59695529371682787</c:v>
                </c:pt>
                <c:pt idx="5">
                  <c:v>0.66362196038349452</c:v>
                </c:pt>
                <c:pt idx="6">
                  <c:v>0.73028862705016118</c:v>
                </c:pt>
                <c:pt idx="7">
                  <c:v>0.79695529371682783</c:v>
                </c:pt>
                <c:pt idx="8">
                  <c:v>0.86362196038349459</c:v>
                </c:pt>
                <c:pt idx="9">
                  <c:v>0.93028862705016124</c:v>
                </c:pt>
                <c:pt idx="10">
                  <c:v>0.99695529371682789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74-4A93-927D-9BE283B06EA8}"/>
            </c:ext>
          </c:extLst>
        </c:ser>
        <c:ser>
          <c:idx val="5"/>
          <c:order val="3"/>
          <c:tx>
            <c:v>BOL</c:v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'10-Tray'!$A$30:$A$40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'10-Tray'!$C$30:$C$40</c:f>
              <c:numCache>
                <c:formatCode>0.0000</c:formatCode>
                <c:ptCount val="11"/>
                <c:pt idx="0">
                  <c:v>-9.134124795511055E-3</c:v>
                </c:pt>
                <c:pt idx="1">
                  <c:v>0.19086587520448894</c:v>
                </c:pt>
                <c:pt idx="2">
                  <c:v>0.39086587520448896</c:v>
                </c:pt>
                <c:pt idx="3">
                  <c:v>0.59086587520448897</c:v>
                </c:pt>
                <c:pt idx="4">
                  <c:v>0.79086587520448903</c:v>
                </c:pt>
                <c:pt idx="5">
                  <c:v>0.99086587520448899</c:v>
                </c:pt>
                <c:pt idx="6">
                  <c:v>1.1908658752044889</c:v>
                </c:pt>
                <c:pt idx="7">
                  <c:v>1.3908658752044889</c:v>
                </c:pt>
                <c:pt idx="8">
                  <c:v>1.5908658752044891</c:v>
                </c:pt>
                <c:pt idx="9">
                  <c:v>1.790865875204489</c:v>
                </c:pt>
                <c:pt idx="10">
                  <c:v>1.990865875204489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74-4A93-927D-9BE283B06EA8}"/>
            </c:ext>
          </c:extLst>
        </c:ser>
        <c:ser>
          <c:idx val="3"/>
          <c:order val="4"/>
          <c:tx>
            <c:v>Stream Composition</c:v>
          </c:tx>
          <c:spPr>
            <a:ln w="25400">
              <a:noFill/>
              <a:prstDash val="solid"/>
            </a:ln>
            <a:effectLst/>
          </c:spPr>
          <c:marker>
            <c:symbol val="squar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'10-Tray'!$E$30:$E$52</c:f>
              <c:numCache>
                <c:formatCode>0.0000</c:formatCode>
                <c:ptCount val="23"/>
                <c:pt idx="0">
                  <c:v>0.9908658811504838</c:v>
                </c:pt>
                <c:pt idx="1">
                  <c:v>0.95513131925902162</c:v>
                </c:pt>
                <c:pt idx="2">
                  <c:v>0.95513131925902162</c:v>
                </c:pt>
                <c:pt idx="3">
                  <c:v>0.85429514078372515</c:v>
                </c:pt>
                <c:pt idx="4">
                  <c:v>0.85429514078372515</c:v>
                </c:pt>
                <c:pt idx="5">
                  <c:v>0.65160214620509094</c:v>
                </c:pt>
                <c:pt idx="6">
                  <c:v>0.65160214620509094</c:v>
                </c:pt>
                <c:pt idx="7">
                  <c:v>0.41769702993228214</c:v>
                </c:pt>
                <c:pt idx="8">
                  <c:v>0.41769702993228214</c:v>
                </c:pt>
                <c:pt idx="9">
                  <c:v>0.26470294556330737</c:v>
                </c:pt>
                <c:pt idx="10">
                  <c:v>0.26470294556330737</c:v>
                </c:pt>
                <c:pt idx="11">
                  <c:v>0.20402423469994846</c:v>
                </c:pt>
                <c:pt idx="12">
                  <c:v>0.20402423469994846</c:v>
                </c:pt>
                <c:pt idx="13">
                  <c:v>0.13854113523623857</c:v>
                </c:pt>
                <c:pt idx="14">
                  <c:v>0.13854113523623857</c:v>
                </c:pt>
                <c:pt idx="15">
                  <c:v>8.3208061705505376E-2</c:v>
                </c:pt>
                <c:pt idx="16">
                  <c:v>8.3208061705505376E-2</c:v>
                </c:pt>
                <c:pt idx="17">
                  <c:v>4.4956889369654952E-2</c:v>
                </c:pt>
                <c:pt idx="18">
                  <c:v>4.4956889369654952E-2</c:v>
                </c:pt>
                <c:pt idx="19">
                  <c:v>2.1912820714432367E-2</c:v>
                </c:pt>
                <c:pt idx="20">
                  <c:v>2.1912820714432367E-2</c:v>
                </c:pt>
                <c:pt idx="21">
                  <c:v>9.134124795511055E-3</c:v>
                </c:pt>
                <c:pt idx="22">
                  <c:v>9.134124795511055E-3</c:v>
                </c:pt>
              </c:numCache>
            </c:numRef>
          </c:xVal>
          <c:yVal>
            <c:numRef>
              <c:f>'10-Tray'!$F$30:$F$52</c:f>
              <c:numCache>
                <c:formatCode>0.0000</c:formatCode>
                <c:ptCount val="23"/>
                <c:pt idx="0">
                  <c:v>0.9908658811504838</c:v>
                </c:pt>
                <c:pt idx="1">
                  <c:v>0.9908658811504838</c:v>
                </c:pt>
                <c:pt idx="2">
                  <c:v>0.96704283988950901</c:v>
                </c:pt>
                <c:pt idx="3">
                  <c:v>0.96704283988950901</c:v>
                </c:pt>
                <c:pt idx="4">
                  <c:v>0.89981872090597825</c:v>
                </c:pt>
                <c:pt idx="5">
                  <c:v>0.89981872090597825</c:v>
                </c:pt>
                <c:pt idx="6">
                  <c:v>0.76469005785355548</c:v>
                </c:pt>
                <c:pt idx="7">
                  <c:v>0.76469005785355548</c:v>
                </c:pt>
                <c:pt idx="8">
                  <c:v>0.60875331367168295</c:v>
                </c:pt>
                <c:pt idx="9">
                  <c:v>0.60875331367168295</c:v>
                </c:pt>
                <c:pt idx="10">
                  <c:v>0.52027177227709942</c:v>
                </c:pt>
                <c:pt idx="11">
                  <c:v>0.52027177227709942</c:v>
                </c:pt>
                <c:pt idx="12">
                  <c:v>0.39891435055038171</c:v>
                </c:pt>
                <c:pt idx="13">
                  <c:v>0.39891435055038171</c:v>
                </c:pt>
                <c:pt idx="14">
                  <c:v>0.26794815162296198</c:v>
                </c:pt>
                <c:pt idx="15">
                  <c:v>0.26794815162296198</c:v>
                </c:pt>
                <c:pt idx="16">
                  <c:v>0.15728200456149563</c:v>
                </c:pt>
                <c:pt idx="17">
                  <c:v>0.15728200456149563</c:v>
                </c:pt>
                <c:pt idx="18">
                  <c:v>8.0779659889794755E-2</c:v>
                </c:pt>
                <c:pt idx="19">
                  <c:v>8.0779659889794755E-2</c:v>
                </c:pt>
                <c:pt idx="20">
                  <c:v>3.4691522579349578E-2</c:v>
                </c:pt>
                <c:pt idx="21">
                  <c:v>3.4691522579349578E-2</c:v>
                </c:pt>
                <c:pt idx="22">
                  <c:v>9.1341188495161416E-3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74-4A93-927D-9BE283B06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005280"/>
        <c:axId val="363741264"/>
      </c:scatterChart>
      <c:valAx>
        <c:axId val="36200528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741264"/>
        <c:crosses val="autoZero"/>
        <c:crossBetween val="midCat"/>
        <c:majorUnit val="0.1"/>
        <c:minorUnit val="5.000000000000001E-2"/>
      </c:valAx>
      <c:valAx>
        <c:axId val="36374126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2005280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54466184656907"/>
          <c:y val="0.47812633379677494"/>
          <c:w val="0.34410551858807437"/>
          <c:h val="0.30483585135851116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0029545806"/>
          <c:y val="5.296973278013984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3.7902739279070258E-2</c:v>
                </c:pt>
                <c:pt idx="2">
                  <c:v>7.4055321749274122E-2</c:v>
                </c:pt>
                <c:pt idx="3">
                  <c:v>0.10855734682106361</c:v>
                </c:pt>
                <c:pt idx="4">
                  <c:v>0.14150195759680351</c:v>
                </c:pt>
                <c:pt idx="5">
                  <c:v>0.17297628933048817</c:v>
                </c:pt>
                <c:pt idx="6">
                  <c:v>0.2030618866301587</c:v>
                </c:pt>
                <c:pt idx="7">
                  <c:v>0.23183509135237557</c:v>
                </c:pt>
                <c:pt idx="8">
                  <c:v>0.25936740306847389</c:v>
                </c:pt>
                <c:pt idx="9">
                  <c:v>0.28572581390457913</c:v>
                </c:pt>
                <c:pt idx="10">
                  <c:v>0.31097311947411616</c:v>
                </c:pt>
                <c:pt idx="11">
                  <c:v>0.33516820753502141</c:v>
                </c:pt>
                <c:pt idx="12">
                  <c:v>0.35836632591586265</c:v>
                </c:pt>
                <c:pt idx="13">
                  <c:v>0.38061933116697516</c:v>
                </c:pt>
                <c:pt idx="14">
                  <c:v>0.40197591930571736</c:v>
                </c:pt>
                <c:pt idx="15">
                  <c:v>0.42248183993992711</c:v>
                </c:pt>
                <c:pt idx="16">
                  <c:v>0.44218009497118643</c:v>
                </c:pt>
                <c:pt idx="17">
                  <c:v>0.46111112300023632</c:v>
                </c:pt>
                <c:pt idx="18">
                  <c:v>0.47931297048098681</c:v>
                </c:pt>
                <c:pt idx="19">
                  <c:v>0.49682145059740723</c:v>
                </c:pt>
                <c:pt idx="20">
                  <c:v>0.51367029076917714</c:v>
                </c:pt>
                <c:pt idx="21">
                  <c:v>0.5298912696274436</c:v>
                </c:pt>
                <c:pt idx="22">
                  <c:v>0.54551434424131218</c:v>
                </c:pt>
                <c:pt idx="23">
                  <c:v>0.560567768318744</c:v>
                </c:pt>
                <c:pt idx="24">
                  <c:v>0.57507820205223426</c:v>
                </c:pt>
                <c:pt idx="25">
                  <c:v>0.58907081422990493</c:v>
                </c:pt>
                <c:pt idx="26">
                  <c:v>0.60256937718625325</c:v>
                </c:pt>
                <c:pt idx="27">
                  <c:v>0.61559635512368027</c:v>
                </c:pt>
                <c:pt idx="28">
                  <c:v>0.62817298629582408</c:v>
                </c:pt>
                <c:pt idx="29">
                  <c:v>0.64031935950657637</c:v>
                </c:pt>
                <c:pt idx="30">
                  <c:v>0.65205448534412513</c:v>
                </c:pt>
                <c:pt idx="31">
                  <c:v>0.66339636253754064</c:v>
                </c:pt>
                <c:pt idx="32">
                  <c:v>0.67436203979383402</c:v>
                </c:pt>
                <c:pt idx="33">
                  <c:v>0.68496767344615694</c:v>
                </c:pt>
                <c:pt idx="34">
                  <c:v>0.69522858121857467</c:v>
                </c:pt>
                <c:pt idx="35">
                  <c:v>0.70515929238955666</c:v>
                </c:pt>
                <c:pt idx="36">
                  <c:v>0.7147735946148609</c:v>
                </c:pt>
                <c:pt idx="37">
                  <c:v>0.7240845776505821</c:v>
                </c:pt>
                <c:pt idx="38">
                  <c:v>0.73310467419892889</c:v>
                </c:pt>
                <c:pt idx="39">
                  <c:v>0.74184569808232326</c:v>
                </c:pt>
                <c:pt idx="40">
                  <c:v>0.75031887993591717</c:v>
                </c:pt>
                <c:pt idx="41">
                  <c:v>0.75853490059425599</c:v>
                </c:pt>
                <c:pt idx="42">
                  <c:v>0.76650392233453291</c:v>
                </c:pt>
                <c:pt idx="43">
                  <c:v>0.77423561812679764</c:v>
                </c:pt>
                <c:pt idx="44">
                  <c:v>0.78173919903011468</c:v>
                </c:pt>
                <c:pt idx="45">
                  <c:v>0.78902343986335033</c:v>
                </c:pt>
                <c:pt idx="46">
                  <c:v>0.79609670326973581</c:v>
                </c:pt>
                <c:pt idx="47">
                  <c:v>0.80296696228547293</c:v>
                </c:pt>
                <c:pt idx="48">
                  <c:v>0.80964182151456743</c:v>
                </c:pt>
                <c:pt idx="49">
                  <c:v>0.81612853700453103</c:v>
                </c:pt>
                <c:pt idx="50">
                  <c:v>0.82243403491072531</c:v>
                </c:pt>
                <c:pt idx="51">
                  <c:v>0.82856492903066137</c:v>
                </c:pt>
                <c:pt idx="52">
                  <c:v>0.83452753728375628</c:v>
                </c:pt>
                <c:pt idx="53">
                  <c:v>0.84032789720650591</c:v>
                </c:pt>
                <c:pt idx="54">
                  <c:v>0.84597178052812705</c:v>
                </c:pt>
                <c:pt idx="55">
                  <c:v>0.85146470688692988</c:v>
                </c:pt>
                <c:pt idx="56">
                  <c:v>0.85681195674354649</c:v>
                </c:pt>
                <c:pt idx="57">
                  <c:v>0.8620185835430525</c:v>
                </c:pt>
                <c:pt idx="58">
                  <c:v>0.8670894251744039</c:v>
                </c:pt>
                <c:pt idx="59">
                  <c:v>0.87202911477224088</c:v>
                </c:pt>
                <c:pt idx="60">
                  <c:v>0.87684209090290066</c:v>
                </c:pt>
                <c:pt idx="61">
                  <c:v>0.88153260717366788</c:v>
                </c:pt>
                <c:pt idx="62">
                  <c:v>0.88610474130152883</c:v>
                </c:pt>
                <c:pt idx="63">
                  <c:v>0.89056240367523187</c:v>
                </c:pt>
                <c:pt idx="64">
                  <c:v>0.89490934544216849</c:v>
                </c:pt>
                <c:pt idx="65">
                  <c:v>0.8991491661494343</c:v>
                </c:pt>
                <c:pt idx="66">
                  <c:v>0.90328532096642955</c:v>
                </c:pt>
                <c:pt idx="67">
                  <c:v>0.90732112751453808</c:v>
                </c:pt>
                <c:pt idx="68">
                  <c:v>0.91125977232778144</c:v>
                </c:pt>
                <c:pt idx="69">
                  <c:v>0.91510431696657679</c:v>
                </c:pt>
                <c:pt idx="70">
                  <c:v>0.91885770380552811</c:v>
                </c:pt>
                <c:pt idx="71">
                  <c:v>0.92252276151455714</c:v>
                </c:pt>
                <c:pt idx="72">
                  <c:v>0.9261022102515607</c:v>
                </c:pt>
                <c:pt idx="73">
                  <c:v>0.92959866658359003</c:v>
                </c:pt>
                <c:pt idx="74">
                  <c:v>0.93301464815240776</c:v>
                </c:pt>
                <c:pt idx="75">
                  <c:v>0.93635257809924577</c:v>
                </c:pt>
                <c:pt idx="76">
                  <c:v>0.93961478926273867</c:v>
                </c:pt>
                <c:pt idx="77">
                  <c:v>0.94280352816301327</c:v>
                </c:pt>
                <c:pt idx="78">
                  <c:v>0.94592095878413118</c:v>
                </c:pt>
                <c:pt idx="79">
                  <c:v>0.9489691661663594</c:v>
                </c:pt>
                <c:pt idx="80">
                  <c:v>0.95195015981893649</c:v>
                </c:pt>
                <c:pt idx="81">
                  <c:v>0.9548658769634536</c:v>
                </c:pt>
                <c:pt idx="82">
                  <c:v>0.95771818561723188</c:v>
                </c:pt>
                <c:pt idx="83">
                  <c:v>0.96050888752559016</c:v>
                </c:pt>
                <c:pt idx="84">
                  <c:v>0.96323972095128096</c:v>
                </c:pt>
                <c:pt idx="85">
                  <c:v>0.96591236332896169</c:v>
                </c:pt>
                <c:pt idx="86">
                  <c:v>0.96852843379198572</c:v>
                </c:pt>
                <c:pt idx="87">
                  <c:v>0.97108949557844348</c:v>
                </c:pt>
                <c:pt idx="88">
                  <c:v>0.97359705832293741</c:v>
                </c:pt>
                <c:pt idx="89">
                  <c:v>0.97605258024018293</c:v>
                </c:pt>
                <c:pt idx="90">
                  <c:v>0.97845747020619211</c:v>
                </c:pt>
                <c:pt idx="91">
                  <c:v>0.98081308974244397</c:v>
                </c:pt>
                <c:pt idx="92">
                  <c:v>0.98312075490811457</c:v>
                </c:pt>
                <c:pt idx="93">
                  <c:v>0.98538173810518792</c:v>
                </c:pt>
                <c:pt idx="94">
                  <c:v>0.98759726980094054</c:v>
                </c:pt>
                <c:pt idx="95">
                  <c:v>0.98976854017209348</c:v>
                </c:pt>
                <c:pt idx="96">
                  <c:v>0.99189670067460078</c:v>
                </c:pt>
                <c:pt idx="97">
                  <c:v>0.99398286554290183</c:v>
                </c:pt>
                <c:pt idx="98">
                  <c:v>0.99602811322219864</c:v>
                </c:pt>
                <c:pt idx="99">
                  <c:v>0.99803348773712131</c:v>
                </c:pt>
                <c:pt idx="100">
                  <c:v>1.0000000000000011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D2-4047-B34D-C6C7711FAF12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'10-Tray'!$B$47:$B$48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'10-Tray'!$C$47:$C$48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D2-4047-B34D-C6C7711FAF12}"/>
            </c:ext>
          </c:extLst>
        </c:ser>
        <c:ser>
          <c:idx val="4"/>
          <c:order val="2"/>
          <c:tx>
            <c:v>TOL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'10-Tray'!$A$30:$A$40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'10-Tray'!$B$30:$B$40</c:f>
              <c:numCache>
                <c:formatCode>0.0000</c:formatCode>
                <c:ptCount val="11"/>
                <c:pt idx="0">
                  <c:v>0.33028862705016127</c:v>
                </c:pt>
                <c:pt idx="1">
                  <c:v>0.39695529371682792</c:v>
                </c:pt>
                <c:pt idx="2">
                  <c:v>0.46362196038349457</c:v>
                </c:pt>
                <c:pt idx="3">
                  <c:v>0.53028862705016122</c:v>
                </c:pt>
                <c:pt idx="4">
                  <c:v>0.59695529371682787</c:v>
                </c:pt>
                <c:pt idx="5">
                  <c:v>0.66362196038349452</c:v>
                </c:pt>
                <c:pt idx="6">
                  <c:v>0.73028862705016118</c:v>
                </c:pt>
                <c:pt idx="7">
                  <c:v>0.79695529371682783</c:v>
                </c:pt>
                <c:pt idx="8">
                  <c:v>0.86362196038349459</c:v>
                </c:pt>
                <c:pt idx="9">
                  <c:v>0.93028862705016124</c:v>
                </c:pt>
                <c:pt idx="10">
                  <c:v>0.99695529371682789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D2-4047-B34D-C6C7711FAF12}"/>
            </c:ext>
          </c:extLst>
        </c:ser>
        <c:ser>
          <c:idx val="5"/>
          <c:order val="3"/>
          <c:tx>
            <c:v>BOL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'10-Tray'!$A$30:$A$40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'10-Tray'!$C$30:$C$40</c:f>
              <c:numCache>
                <c:formatCode>0.0000</c:formatCode>
                <c:ptCount val="11"/>
                <c:pt idx="0">
                  <c:v>-9.134124795511055E-3</c:v>
                </c:pt>
                <c:pt idx="1">
                  <c:v>0.19086587520448894</c:v>
                </c:pt>
                <c:pt idx="2">
                  <c:v>0.39086587520448896</c:v>
                </c:pt>
                <c:pt idx="3">
                  <c:v>0.59086587520448897</c:v>
                </c:pt>
                <c:pt idx="4">
                  <c:v>0.79086587520448903</c:v>
                </c:pt>
                <c:pt idx="5">
                  <c:v>0.99086587520448899</c:v>
                </c:pt>
                <c:pt idx="6">
                  <c:v>1.1908658752044889</c:v>
                </c:pt>
                <c:pt idx="7">
                  <c:v>1.3908658752044889</c:v>
                </c:pt>
                <c:pt idx="8">
                  <c:v>1.5908658752044891</c:v>
                </c:pt>
                <c:pt idx="9">
                  <c:v>1.790865875204489</c:v>
                </c:pt>
                <c:pt idx="10">
                  <c:v>1.990865875204489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D2-4047-B34D-C6C7711FAF12}"/>
            </c:ext>
          </c:extLst>
        </c:ser>
        <c:ser>
          <c:idx val="3"/>
          <c:order val="4"/>
          <c:tx>
            <c:v>Stair Steps</c:v>
          </c:tx>
          <c:spPr>
            <a:ln w="25400">
              <a:solidFill>
                <a:srgbClr val="7030A0"/>
              </a:solidFill>
              <a:prstDash val="solid"/>
            </a:ln>
            <a:effectLst/>
          </c:spPr>
          <c:marker>
            <c:symbol val="circ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'10-Tray'!$E$30:$E$52</c:f>
              <c:numCache>
                <c:formatCode>0.0000</c:formatCode>
                <c:ptCount val="23"/>
                <c:pt idx="0">
                  <c:v>0.9908658811504838</c:v>
                </c:pt>
                <c:pt idx="1">
                  <c:v>0.95513131925902162</c:v>
                </c:pt>
                <c:pt idx="2">
                  <c:v>0.95513131925902162</c:v>
                </c:pt>
                <c:pt idx="3">
                  <c:v>0.85429514078372515</c:v>
                </c:pt>
                <c:pt idx="4">
                  <c:v>0.85429514078372515</c:v>
                </c:pt>
                <c:pt idx="5">
                  <c:v>0.65160214620509094</c:v>
                </c:pt>
                <c:pt idx="6">
                  <c:v>0.65160214620509094</c:v>
                </c:pt>
                <c:pt idx="7">
                  <c:v>0.41769702993228214</c:v>
                </c:pt>
                <c:pt idx="8">
                  <c:v>0.41769702993228214</c:v>
                </c:pt>
                <c:pt idx="9">
                  <c:v>0.26470294556330737</c:v>
                </c:pt>
                <c:pt idx="10">
                  <c:v>0.26470294556330737</c:v>
                </c:pt>
                <c:pt idx="11">
                  <c:v>0.20402423469994846</c:v>
                </c:pt>
                <c:pt idx="12">
                  <c:v>0.20402423469994846</c:v>
                </c:pt>
                <c:pt idx="13">
                  <c:v>0.13854113523623857</c:v>
                </c:pt>
                <c:pt idx="14">
                  <c:v>0.13854113523623857</c:v>
                </c:pt>
                <c:pt idx="15">
                  <c:v>8.3208061705505376E-2</c:v>
                </c:pt>
                <c:pt idx="16">
                  <c:v>8.3208061705505376E-2</c:v>
                </c:pt>
                <c:pt idx="17">
                  <c:v>4.4956889369654952E-2</c:v>
                </c:pt>
                <c:pt idx="18">
                  <c:v>4.4956889369654952E-2</c:v>
                </c:pt>
                <c:pt idx="19">
                  <c:v>2.1912820714432367E-2</c:v>
                </c:pt>
                <c:pt idx="20">
                  <c:v>2.1912820714432367E-2</c:v>
                </c:pt>
                <c:pt idx="21">
                  <c:v>9.134124795511055E-3</c:v>
                </c:pt>
                <c:pt idx="22">
                  <c:v>9.134124795511055E-3</c:v>
                </c:pt>
              </c:numCache>
            </c:numRef>
          </c:xVal>
          <c:yVal>
            <c:numRef>
              <c:f>'10-Tray'!$F$30:$F$52</c:f>
              <c:numCache>
                <c:formatCode>0.0000</c:formatCode>
                <c:ptCount val="23"/>
                <c:pt idx="0">
                  <c:v>0.9908658811504838</c:v>
                </c:pt>
                <c:pt idx="1">
                  <c:v>0.9908658811504838</c:v>
                </c:pt>
                <c:pt idx="2">
                  <c:v>0.96704283988950901</c:v>
                </c:pt>
                <c:pt idx="3">
                  <c:v>0.96704283988950901</c:v>
                </c:pt>
                <c:pt idx="4">
                  <c:v>0.89981872090597825</c:v>
                </c:pt>
                <c:pt idx="5">
                  <c:v>0.89981872090597825</c:v>
                </c:pt>
                <c:pt idx="6">
                  <c:v>0.76469005785355548</c:v>
                </c:pt>
                <c:pt idx="7">
                  <c:v>0.76469005785355548</c:v>
                </c:pt>
                <c:pt idx="8">
                  <c:v>0.60875331367168295</c:v>
                </c:pt>
                <c:pt idx="9">
                  <c:v>0.60875331367168295</c:v>
                </c:pt>
                <c:pt idx="10">
                  <c:v>0.52027177227709942</c:v>
                </c:pt>
                <c:pt idx="11">
                  <c:v>0.52027177227709942</c:v>
                </c:pt>
                <c:pt idx="12">
                  <c:v>0.39891435055038171</c:v>
                </c:pt>
                <c:pt idx="13">
                  <c:v>0.39891435055038171</c:v>
                </c:pt>
                <c:pt idx="14">
                  <c:v>0.26794815162296198</c:v>
                </c:pt>
                <c:pt idx="15">
                  <c:v>0.26794815162296198</c:v>
                </c:pt>
                <c:pt idx="16">
                  <c:v>0.15728200456149563</c:v>
                </c:pt>
                <c:pt idx="17">
                  <c:v>0.15728200456149563</c:v>
                </c:pt>
                <c:pt idx="18">
                  <c:v>8.0779659889794755E-2</c:v>
                </c:pt>
                <c:pt idx="19">
                  <c:v>8.0779659889794755E-2</c:v>
                </c:pt>
                <c:pt idx="20">
                  <c:v>3.4691522579349578E-2</c:v>
                </c:pt>
                <c:pt idx="21">
                  <c:v>3.4691522579349578E-2</c:v>
                </c:pt>
                <c:pt idx="22">
                  <c:v>9.1341188495161416E-3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D2-4047-B34D-C6C7711FA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746304"/>
        <c:axId val="363746864"/>
      </c:scatterChart>
      <c:valAx>
        <c:axId val="36374630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746864"/>
        <c:crosses val="autoZero"/>
        <c:crossBetween val="midCat"/>
        <c:majorUnit val="0.1"/>
        <c:minorUnit val="5.000000000000001E-2"/>
      </c:valAx>
      <c:valAx>
        <c:axId val="36374686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746304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137501861210619"/>
          <c:y val="0.47589198169152186"/>
          <c:w val="0.29667095839938812"/>
          <c:h val="0.32662821714985463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162733270772"/>
          <c:y val="4.443821437233135E-2"/>
          <c:w val="0.80465031119862862"/>
          <c:h val="0.80121492763421598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x"/>
            <c:size val="10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strRef>
              <c:f>'10-Tray'!$H$30:$H$41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'10-Tray'!$I$30:$I$41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21-4C05-867C-9EA024B9B4B5}"/>
            </c:ext>
          </c:extLst>
        </c:ser>
        <c:ser>
          <c:idx val="1"/>
          <c:order val="1"/>
          <c:tx>
            <c:v>Vapor</c:v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strRef>
              <c:f>'10-Tray'!$H$30:$H$41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'10-Tray'!$J$30:$J$41</c:f>
              <c:numCache>
                <c:formatCode>0</c:formatCode>
                <c:ptCount val="12"/>
                <c:pt idx="0">
                  <c:v>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21-4C05-867C-9EA024B9B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270176"/>
        <c:axId val="367270736"/>
      </c:scatterChart>
      <c:valAx>
        <c:axId val="367270176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39881388159813358"/>
              <c:y val="0.91601118599945874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0736"/>
        <c:crosses val="autoZero"/>
        <c:crossBetween val="midCat"/>
        <c:majorUnit val="1"/>
      </c:valAx>
      <c:valAx>
        <c:axId val="36727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Flow Rate (mole/h)</a:t>
                </a:r>
              </a:p>
            </c:rich>
          </c:tx>
          <c:layout>
            <c:manualLayout>
              <c:xMode val="edge"/>
              <c:yMode val="edge"/>
              <c:x val="1.9609329140909279E-2"/>
              <c:y val="0.212059258157341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01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9063867016623"/>
          <c:y val="0.13530540270027622"/>
          <c:w val="0.17833805774278214"/>
          <c:h val="0.10743937695185812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0951725636138"/>
          <c:y val="4.5720782789489357E-2"/>
          <c:w val="0.8557073049979651"/>
          <c:h val="0.8064728224229195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70C0"/>
              </a:solidFill>
            </c:spPr>
          </c:marker>
          <c:xVal>
            <c:strRef>
              <c:f>'10-Tray'!$K$30:$K$41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'10-Tray'!$L$30:$L$41</c:f>
              <c:numCache>
                <c:formatCode>0.0</c:formatCode>
                <c:ptCount val="12"/>
                <c:pt idx="0">
                  <c:v>80.341644211036822</c:v>
                </c:pt>
                <c:pt idx="1">
                  <c:v>81.299354376442508</c:v>
                </c:pt>
                <c:pt idx="2">
                  <c:v>84.182270747795272</c:v>
                </c:pt>
                <c:pt idx="3">
                  <c:v>90.962651002923252</c:v>
                </c:pt>
                <c:pt idx="4">
                  <c:v>101.11503131906669</c:v>
                </c:pt>
                <c:pt idx="5">
                  <c:v>109.82630016028503</c:v>
                </c:pt>
                <c:pt idx="6">
                  <c:v>113.92934430763214</c:v>
                </c:pt>
                <c:pt idx="7">
                  <c:v>118.88617671193386</c:v>
                </c:pt>
                <c:pt idx="8">
                  <c:v>123.58339575850407</c:v>
                </c:pt>
                <c:pt idx="9">
                  <c:v>127.14856309788675</c:v>
                </c:pt>
                <c:pt idx="10">
                  <c:v>129.43718686391114</c:v>
                </c:pt>
                <c:pt idx="11">
                  <c:v>130.75543798387238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95-41CD-8AB4-BE16EA5F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272976"/>
        <c:axId val="367273536"/>
      </c:scatterChart>
      <c:valAx>
        <c:axId val="367272976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3421955088947215"/>
              <c:y val="0.9225518168657723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3536"/>
        <c:crosses val="autoZero"/>
        <c:crossBetween val="midCat"/>
        <c:majorUnit val="1"/>
      </c:valAx>
      <c:valAx>
        <c:axId val="367273536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 (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o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8789734616506275E-3"/>
              <c:y val="0.456628477905073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2976"/>
        <c:crosses val="autoZero"/>
        <c:crossBetween val="midCat"/>
        <c:majorUnit val="2"/>
        <c:minorUnit val="1"/>
      </c:valAx>
      <c:spPr>
        <a:noFill/>
        <a:ln w="317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49659991431606"/>
          <c:y val="5.0197693538302703E-2"/>
          <c:w val="0.74175758347073995"/>
          <c:h val="0.79273169908370256"/>
        </c:manualLayout>
      </c:layout>
      <c:scatterChart>
        <c:scatterStyle val="lineMarker"/>
        <c:varyColors val="0"/>
        <c:ser>
          <c:idx val="0"/>
          <c:order val="0"/>
          <c:tx>
            <c:v>Liquid</c:v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13"/>
            <c:spPr>
              <a:solidFill>
                <a:srgbClr val="0070C0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strRef>
              <c:f>'10-Tray'!$M$30:$M$41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'10-Tray'!$H$7:$H$18</c:f>
              <c:numCache>
                <c:formatCode>0.000</c:formatCode>
                <c:ptCount val="12"/>
                <c:pt idx="0">
                  <c:v>0.9908658811504838</c:v>
                </c:pt>
                <c:pt idx="1">
                  <c:v>0.95513131925902162</c:v>
                </c:pt>
                <c:pt idx="2">
                  <c:v>0.85429514078372515</c:v>
                </c:pt>
                <c:pt idx="3">
                  <c:v>0.65160214620509094</c:v>
                </c:pt>
                <c:pt idx="4">
                  <c:v>0.41769702993228214</c:v>
                </c:pt>
                <c:pt idx="5">
                  <c:v>0.26470294556330737</c:v>
                </c:pt>
                <c:pt idx="6">
                  <c:v>0.20402423469994846</c:v>
                </c:pt>
                <c:pt idx="7">
                  <c:v>0.13854113523623857</c:v>
                </c:pt>
                <c:pt idx="8">
                  <c:v>8.3208061705505376E-2</c:v>
                </c:pt>
                <c:pt idx="9">
                  <c:v>4.4956889369654952E-2</c:v>
                </c:pt>
                <c:pt idx="10">
                  <c:v>2.1912820714432367E-2</c:v>
                </c:pt>
                <c:pt idx="11">
                  <c:v>9.134124795511055E-3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6B-4DEF-BB8F-3DD01E6103F9}"/>
            </c:ext>
          </c:extLst>
        </c:ser>
        <c:ser>
          <c:idx val="1"/>
          <c:order val="1"/>
          <c:tx>
            <c:v>Vapor</c:v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strRef>
              <c:f>'10-Tray'!$M$30:$M$41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'10-Tray'!$J$7:$J$18</c:f>
              <c:numCache>
                <c:formatCode>0.000</c:formatCode>
                <c:ptCount val="12"/>
                <c:pt idx="1">
                  <c:v>0.9908658811504838</c:v>
                </c:pt>
                <c:pt idx="2">
                  <c:v>0.96704283988950901</c:v>
                </c:pt>
                <c:pt idx="3">
                  <c:v>0.89981872090597825</c:v>
                </c:pt>
                <c:pt idx="4">
                  <c:v>0.76469005785355548</c:v>
                </c:pt>
                <c:pt idx="5">
                  <c:v>0.60875331367168295</c:v>
                </c:pt>
                <c:pt idx="6">
                  <c:v>0.52027177227709942</c:v>
                </c:pt>
                <c:pt idx="7">
                  <c:v>0.39891435055038171</c:v>
                </c:pt>
                <c:pt idx="8">
                  <c:v>0.26794815162296198</c:v>
                </c:pt>
                <c:pt idx="9">
                  <c:v>0.15728200456149563</c:v>
                </c:pt>
                <c:pt idx="10">
                  <c:v>8.0779659889794755E-2</c:v>
                </c:pt>
                <c:pt idx="11">
                  <c:v>3.4691522579349578E-2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6B-4DEF-BB8F-3DD01E610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276336"/>
        <c:axId val="367276896"/>
      </c:scatterChart>
      <c:valAx>
        <c:axId val="367276336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2985426655001458"/>
              <c:y val="0.917425673672951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6896"/>
        <c:crosses val="autoZero"/>
        <c:crossBetween val="midCat"/>
        <c:majorUnit val="1"/>
      </c:valAx>
      <c:valAx>
        <c:axId val="367276896"/>
        <c:scaling>
          <c:orientation val="minMax"/>
          <c:max val="1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X,Y (mole fraction)</a:t>
                </a:r>
              </a:p>
            </c:rich>
          </c:tx>
          <c:layout>
            <c:manualLayout>
              <c:xMode val="edge"/>
              <c:yMode val="edge"/>
              <c:x val="1.4059025955088946E-2"/>
              <c:y val="0.26142608606002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276336"/>
        <c:crosses val="autoZero"/>
        <c:crossBetween val="midCat"/>
        <c:majorUnit val="0.1"/>
        <c:minorUnit val="5.000000000000001E-2"/>
      </c:valAx>
      <c:spPr>
        <a:noFill/>
        <a:ln w="254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628834379571653"/>
          <c:y val="0.15485225670058558"/>
          <c:w val="0.14873560804899388"/>
          <c:h val="9.6538611887916612E-2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468700826"/>
          <c:y val="5.7319949724792499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3.7902739279070258E-2</c:v>
                </c:pt>
                <c:pt idx="2">
                  <c:v>7.4055321749274122E-2</c:v>
                </c:pt>
                <c:pt idx="3">
                  <c:v>0.10855734682106361</c:v>
                </c:pt>
                <c:pt idx="4">
                  <c:v>0.14150195759680351</c:v>
                </c:pt>
                <c:pt idx="5">
                  <c:v>0.17297628933048817</c:v>
                </c:pt>
                <c:pt idx="6">
                  <c:v>0.2030618866301587</c:v>
                </c:pt>
                <c:pt idx="7">
                  <c:v>0.23183509135237557</c:v>
                </c:pt>
                <c:pt idx="8">
                  <c:v>0.25936740306847389</c:v>
                </c:pt>
                <c:pt idx="9">
                  <c:v>0.28572581390457913</c:v>
                </c:pt>
                <c:pt idx="10">
                  <c:v>0.31097311947411616</c:v>
                </c:pt>
                <c:pt idx="11">
                  <c:v>0.33516820753502141</c:v>
                </c:pt>
                <c:pt idx="12">
                  <c:v>0.35836632591586265</c:v>
                </c:pt>
                <c:pt idx="13">
                  <c:v>0.38061933116697516</c:v>
                </c:pt>
                <c:pt idx="14">
                  <c:v>0.40197591930571736</c:v>
                </c:pt>
                <c:pt idx="15">
                  <c:v>0.42248183993992711</c:v>
                </c:pt>
                <c:pt idx="16">
                  <c:v>0.44218009497118643</c:v>
                </c:pt>
                <c:pt idx="17">
                  <c:v>0.46111112300023632</c:v>
                </c:pt>
                <c:pt idx="18">
                  <c:v>0.47931297048098681</c:v>
                </c:pt>
                <c:pt idx="19">
                  <c:v>0.49682145059740723</c:v>
                </c:pt>
                <c:pt idx="20">
                  <c:v>0.51367029076917714</c:v>
                </c:pt>
                <c:pt idx="21">
                  <c:v>0.5298912696274436</c:v>
                </c:pt>
                <c:pt idx="22">
                  <c:v>0.54551434424131218</c:v>
                </c:pt>
                <c:pt idx="23">
                  <c:v>0.560567768318744</c:v>
                </c:pt>
                <c:pt idx="24">
                  <c:v>0.57507820205223426</c:v>
                </c:pt>
                <c:pt idx="25">
                  <c:v>0.58907081422990493</c:v>
                </c:pt>
                <c:pt idx="26">
                  <c:v>0.60256937718625325</c:v>
                </c:pt>
                <c:pt idx="27">
                  <c:v>0.61559635512368027</c:v>
                </c:pt>
                <c:pt idx="28">
                  <c:v>0.62817298629582408</c:v>
                </c:pt>
                <c:pt idx="29">
                  <c:v>0.64031935950657637</c:v>
                </c:pt>
                <c:pt idx="30">
                  <c:v>0.65205448534412513</c:v>
                </c:pt>
                <c:pt idx="31">
                  <c:v>0.66339636253754064</c:v>
                </c:pt>
                <c:pt idx="32">
                  <c:v>0.67436203979383402</c:v>
                </c:pt>
                <c:pt idx="33">
                  <c:v>0.68496767344615694</c:v>
                </c:pt>
                <c:pt idx="34">
                  <c:v>0.69522858121857467</c:v>
                </c:pt>
                <c:pt idx="35">
                  <c:v>0.70515929238955666</c:v>
                </c:pt>
                <c:pt idx="36">
                  <c:v>0.7147735946148609</c:v>
                </c:pt>
                <c:pt idx="37">
                  <c:v>0.7240845776505821</c:v>
                </c:pt>
                <c:pt idx="38">
                  <c:v>0.73310467419892889</c:v>
                </c:pt>
                <c:pt idx="39">
                  <c:v>0.74184569808232326</c:v>
                </c:pt>
                <c:pt idx="40">
                  <c:v>0.75031887993591717</c:v>
                </c:pt>
                <c:pt idx="41">
                  <c:v>0.75853490059425599</c:v>
                </c:pt>
                <c:pt idx="42">
                  <c:v>0.76650392233453291</c:v>
                </c:pt>
                <c:pt idx="43">
                  <c:v>0.77423561812679764</c:v>
                </c:pt>
                <c:pt idx="44">
                  <c:v>0.78173919903011468</c:v>
                </c:pt>
                <c:pt idx="45">
                  <c:v>0.78902343986335033</c:v>
                </c:pt>
                <c:pt idx="46">
                  <c:v>0.79609670326973581</c:v>
                </c:pt>
                <c:pt idx="47">
                  <c:v>0.80296696228547293</c:v>
                </c:pt>
                <c:pt idx="48">
                  <c:v>0.80964182151456743</c:v>
                </c:pt>
                <c:pt idx="49">
                  <c:v>0.81612853700453103</c:v>
                </c:pt>
                <c:pt idx="50">
                  <c:v>0.82243403491072531</c:v>
                </c:pt>
                <c:pt idx="51">
                  <c:v>0.82856492903066137</c:v>
                </c:pt>
                <c:pt idx="52">
                  <c:v>0.83452753728375628</c:v>
                </c:pt>
                <c:pt idx="53">
                  <c:v>0.84032789720650591</c:v>
                </c:pt>
                <c:pt idx="54">
                  <c:v>0.84597178052812705</c:v>
                </c:pt>
                <c:pt idx="55">
                  <c:v>0.85146470688692988</c:v>
                </c:pt>
                <c:pt idx="56">
                  <c:v>0.85681195674354649</c:v>
                </c:pt>
                <c:pt idx="57">
                  <c:v>0.8620185835430525</c:v>
                </c:pt>
                <c:pt idx="58">
                  <c:v>0.8670894251744039</c:v>
                </c:pt>
                <c:pt idx="59">
                  <c:v>0.87202911477224088</c:v>
                </c:pt>
                <c:pt idx="60">
                  <c:v>0.87684209090290066</c:v>
                </c:pt>
                <c:pt idx="61">
                  <c:v>0.88153260717366788</c:v>
                </c:pt>
                <c:pt idx="62">
                  <c:v>0.88610474130152883</c:v>
                </c:pt>
                <c:pt idx="63">
                  <c:v>0.89056240367523187</c:v>
                </c:pt>
                <c:pt idx="64">
                  <c:v>0.89490934544216849</c:v>
                </c:pt>
                <c:pt idx="65">
                  <c:v>0.8991491661494343</c:v>
                </c:pt>
                <c:pt idx="66">
                  <c:v>0.90328532096642955</c:v>
                </c:pt>
                <c:pt idx="67">
                  <c:v>0.90732112751453808</c:v>
                </c:pt>
                <c:pt idx="68">
                  <c:v>0.91125977232778144</c:v>
                </c:pt>
                <c:pt idx="69">
                  <c:v>0.91510431696657679</c:v>
                </c:pt>
                <c:pt idx="70">
                  <c:v>0.91885770380552811</c:v>
                </c:pt>
                <c:pt idx="71">
                  <c:v>0.92252276151455714</c:v>
                </c:pt>
                <c:pt idx="72">
                  <c:v>0.9261022102515607</c:v>
                </c:pt>
                <c:pt idx="73">
                  <c:v>0.92959866658359003</c:v>
                </c:pt>
                <c:pt idx="74">
                  <c:v>0.93301464815240776</c:v>
                </c:pt>
                <c:pt idx="75">
                  <c:v>0.93635257809924577</c:v>
                </c:pt>
                <c:pt idx="76">
                  <c:v>0.93961478926273867</c:v>
                </c:pt>
                <c:pt idx="77">
                  <c:v>0.94280352816301327</c:v>
                </c:pt>
                <c:pt idx="78">
                  <c:v>0.94592095878413118</c:v>
                </c:pt>
                <c:pt idx="79">
                  <c:v>0.9489691661663594</c:v>
                </c:pt>
                <c:pt idx="80">
                  <c:v>0.95195015981893649</c:v>
                </c:pt>
                <c:pt idx="81">
                  <c:v>0.9548658769634536</c:v>
                </c:pt>
                <c:pt idx="82">
                  <c:v>0.95771818561723188</c:v>
                </c:pt>
                <c:pt idx="83">
                  <c:v>0.96050888752559016</c:v>
                </c:pt>
                <c:pt idx="84">
                  <c:v>0.96323972095128096</c:v>
                </c:pt>
                <c:pt idx="85">
                  <c:v>0.96591236332896169</c:v>
                </c:pt>
                <c:pt idx="86">
                  <c:v>0.96852843379198572</c:v>
                </c:pt>
                <c:pt idx="87">
                  <c:v>0.97108949557844348</c:v>
                </c:pt>
                <c:pt idx="88">
                  <c:v>0.97359705832293741</c:v>
                </c:pt>
                <c:pt idx="89">
                  <c:v>0.97605258024018293</c:v>
                </c:pt>
                <c:pt idx="90">
                  <c:v>0.97845747020619211</c:v>
                </c:pt>
                <c:pt idx="91">
                  <c:v>0.98081308974244397</c:v>
                </c:pt>
                <c:pt idx="92">
                  <c:v>0.98312075490811457</c:v>
                </c:pt>
                <c:pt idx="93">
                  <c:v>0.98538173810518792</c:v>
                </c:pt>
                <c:pt idx="94">
                  <c:v>0.98759726980094054</c:v>
                </c:pt>
                <c:pt idx="95">
                  <c:v>0.98976854017209348</c:v>
                </c:pt>
                <c:pt idx="96">
                  <c:v>0.99189670067460078</c:v>
                </c:pt>
                <c:pt idx="97">
                  <c:v>0.99398286554290183</c:v>
                </c:pt>
                <c:pt idx="98">
                  <c:v>0.99602811322219864</c:v>
                </c:pt>
                <c:pt idx="99">
                  <c:v>0.99803348773712131</c:v>
                </c:pt>
                <c:pt idx="100">
                  <c:v>1.0000000000000011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7F-4BA6-BFA4-4E3DF4925D75}"/>
            </c:ext>
          </c:extLst>
        </c:ser>
        <c:ser>
          <c:idx val="1"/>
          <c:order val="1"/>
          <c:tx>
            <c:v>45 Degree Line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778B-4DE6-B219-3400E2FEA094}"/>
              </c:ext>
            </c:extLst>
          </c:dPt>
          <c:xVal>
            <c:numRef>
              <c:f>'10-Tray'!$B$47:$B$48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'10-Tray'!$C$47:$C$48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7F-4BA6-BFA4-4E3DF4925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28416"/>
        <c:axId val="367128976"/>
      </c:scatterChart>
      <c:valAx>
        <c:axId val="36712841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128976"/>
        <c:crosses val="autoZero"/>
        <c:crossBetween val="midCat"/>
        <c:majorUnit val="0.1"/>
        <c:minorUnit val="5.000000000000001E-2"/>
      </c:valAx>
      <c:valAx>
        <c:axId val="367128976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7128416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37501861210619"/>
          <c:y val="0.51939388489978722"/>
          <c:w val="0.29667095839938812"/>
          <c:h val="0.15044550915637991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5726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54"/>
  <sheetViews>
    <sheetView showGridLines="0" tabSelected="1" zoomScale="60" zoomScaleNormal="60" workbookViewId="0">
      <selection activeCell="P28" sqref="P28"/>
    </sheetView>
  </sheetViews>
  <sheetFormatPr defaultColWidth="11" defaultRowHeight="12.75" x14ac:dyDescent="0.2"/>
  <cols>
    <col min="1" max="17" width="16.625" customWidth="1"/>
  </cols>
  <sheetData>
    <row r="1" spans="1:17" ht="26.25" x14ac:dyDescent="0.4">
      <c r="A1" s="30" t="s">
        <v>78</v>
      </c>
      <c r="B1" s="15"/>
      <c r="C1" s="15"/>
      <c r="D1" s="17"/>
      <c r="E1" s="16"/>
      <c r="F1" s="15"/>
      <c r="J1" s="15"/>
      <c r="K1" s="15"/>
      <c r="L1" s="15"/>
      <c r="M1" s="15"/>
      <c r="N1" s="15"/>
    </row>
    <row r="2" spans="1:17" ht="24" thickBot="1" x14ac:dyDescent="0.4">
      <c r="A2" s="37"/>
      <c r="B2" s="37"/>
      <c r="C2" s="37"/>
      <c r="D2" s="38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ht="22.5" thickTop="1" thickBot="1" x14ac:dyDescent="0.4">
      <c r="A3" s="40" t="s">
        <v>15</v>
      </c>
      <c r="B3" s="118">
        <v>2</v>
      </c>
      <c r="C3" s="37"/>
      <c r="D3" s="31" t="s">
        <v>37</v>
      </c>
      <c r="E3" s="32"/>
      <c r="F3" s="33"/>
      <c r="G3" s="37"/>
      <c r="H3" s="37"/>
      <c r="I3" s="37"/>
      <c r="J3" s="37"/>
      <c r="K3" s="37"/>
      <c r="L3" s="37"/>
      <c r="M3" s="37"/>
      <c r="N3" s="37"/>
      <c r="O3" s="37"/>
    </row>
    <row r="4" spans="1:17" ht="22.5" thickTop="1" thickBot="1" x14ac:dyDescent="0.4">
      <c r="A4" s="41" t="s">
        <v>16</v>
      </c>
      <c r="B4" s="42">
        <v>760</v>
      </c>
      <c r="C4" s="37"/>
      <c r="D4" s="34" t="s">
        <v>38</v>
      </c>
      <c r="E4" s="35"/>
      <c r="F4" s="36"/>
      <c r="G4" s="37"/>
      <c r="H4" s="37"/>
      <c r="I4" s="37"/>
      <c r="J4" s="37"/>
      <c r="K4" s="37"/>
      <c r="L4" s="37"/>
      <c r="M4" s="37"/>
      <c r="N4" s="37"/>
      <c r="O4" s="37"/>
    </row>
    <row r="5" spans="1:17" ht="22.5" thickTop="1" thickBot="1" x14ac:dyDescent="0.4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7" ht="26.25" thickTop="1" thickBot="1" x14ac:dyDescent="0.5">
      <c r="A6" s="43" t="s">
        <v>1</v>
      </c>
      <c r="B6" s="44" t="s">
        <v>39</v>
      </c>
      <c r="C6" s="44" t="s">
        <v>40</v>
      </c>
      <c r="D6" s="44" t="s">
        <v>41</v>
      </c>
      <c r="E6" s="44" t="s">
        <v>42</v>
      </c>
      <c r="F6" s="44" t="s">
        <v>68</v>
      </c>
      <c r="G6" s="44" t="s">
        <v>43</v>
      </c>
      <c r="H6" s="44" t="s">
        <v>44</v>
      </c>
      <c r="I6" s="44" t="s">
        <v>45</v>
      </c>
      <c r="J6" s="44" t="s">
        <v>46</v>
      </c>
      <c r="K6" s="44" t="s">
        <v>69</v>
      </c>
      <c r="L6" s="44" t="s">
        <v>70</v>
      </c>
      <c r="M6" s="44" t="s">
        <v>71</v>
      </c>
      <c r="N6" s="45" t="s">
        <v>32</v>
      </c>
      <c r="O6" s="37"/>
      <c r="P6" s="18"/>
      <c r="Q6" s="120"/>
    </row>
    <row r="7" spans="1:17" ht="22.5" thickTop="1" thickBot="1" x14ac:dyDescent="0.4">
      <c r="A7" s="46" t="s">
        <v>13</v>
      </c>
      <c r="B7" s="47"/>
      <c r="C7" s="47"/>
      <c r="D7" s="47"/>
      <c r="E7" s="48">
        <v>50</v>
      </c>
      <c r="F7" s="49">
        <v>0.9908658811504838</v>
      </c>
      <c r="G7" s="50">
        <f>+E7*B3</f>
        <v>100</v>
      </c>
      <c r="H7" s="51">
        <f>+F7</f>
        <v>0.9908658811504838</v>
      </c>
      <c r="I7" s="47"/>
      <c r="J7" s="47"/>
      <c r="K7" s="52">
        <v>80.341644211036822</v>
      </c>
      <c r="L7" s="51">
        <f t="shared" ref="L7:L18" si="0">10^($B$24-$C$24/($D$24+K7))/$B$4</f>
        <v>1.0074070627648692</v>
      </c>
      <c r="M7" s="51">
        <f t="shared" ref="M7:M18" si="1">10^($B$25-$C$25/($D$25+K7))/$B$4</f>
        <v>0.19648453459367224</v>
      </c>
      <c r="N7" s="53">
        <f>+H7*L7+(1-H7)*M7</f>
        <v>1.0000000000148033</v>
      </c>
      <c r="O7" s="37"/>
      <c r="Q7" s="19"/>
    </row>
    <row r="8" spans="1:17" ht="21.75" thickTop="1" x14ac:dyDescent="0.35">
      <c r="A8" s="46">
        <v>1</v>
      </c>
      <c r="B8" s="54"/>
      <c r="C8" s="55"/>
      <c r="D8" s="56">
        <f>+B8*C8</f>
        <v>0</v>
      </c>
      <c r="E8" s="47"/>
      <c r="F8" s="47"/>
      <c r="G8" s="50">
        <f>+G7</f>
        <v>100</v>
      </c>
      <c r="H8" s="51">
        <f t="shared" ref="H8:H18" si="2">+J8/L8</f>
        <v>0.95513131925902162</v>
      </c>
      <c r="I8" s="50">
        <f t="shared" ref="I8:I16" si="3">+I9+B8</f>
        <v>150</v>
      </c>
      <c r="J8" s="51">
        <f>+F7</f>
        <v>0.9908658811504838</v>
      </c>
      <c r="K8" s="57">
        <v>81.299354376442508</v>
      </c>
      <c r="L8" s="51">
        <f t="shared" si="0"/>
        <v>1.0374132448291871</v>
      </c>
      <c r="M8" s="51">
        <f t="shared" si="1"/>
        <v>0.20357448932754046</v>
      </c>
      <c r="N8" s="53">
        <f t="shared" ref="N8:N18" si="4">+J8/L8+(1-J8)/M8</f>
        <v>1.0000000003972556</v>
      </c>
      <c r="O8" s="37"/>
      <c r="P8" s="18"/>
      <c r="Q8" s="121"/>
    </row>
    <row r="9" spans="1:17" ht="21" x14ac:dyDescent="0.35">
      <c r="A9" s="46">
        <v>2</v>
      </c>
      <c r="B9" s="58"/>
      <c r="C9" s="59"/>
      <c r="D9" s="60">
        <f t="shared" ref="D9:D17" si="5">+B9*C9</f>
        <v>0</v>
      </c>
      <c r="E9" s="47"/>
      <c r="F9" s="47"/>
      <c r="G9" s="50">
        <f>+G8</f>
        <v>100</v>
      </c>
      <c r="H9" s="51">
        <f t="shared" si="2"/>
        <v>0.85429514078372515</v>
      </c>
      <c r="I9" s="50">
        <f t="shared" si="3"/>
        <v>150</v>
      </c>
      <c r="J9" s="51">
        <f t="shared" ref="J9:J18" si="6">+(I8*J8+G8*H8-B8*C8-G7*H7)/I9</f>
        <v>0.96704283988950901</v>
      </c>
      <c r="K9" s="57">
        <v>84.182270747795272</v>
      </c>
      <c r="L9" s="51">
        <f t="shared" si="0"/>
        <v>1.1319774557096858</v>
      </c>
      <c r="M9" s="51">
        <f t="shared" si="1"/>
        <v>0.22619121471395021</v>
      </c>
      <c r="N9" s="53">
        <f t="shared" si="4"/>
        <v>1.0000000044857476</v>
      </c>
      <c r="O9" s="37"/>
      <c r="P9" s="18"/>
      <c r="Q9" s="121"/>
    </row>
    <row r="10" spans="1:17" ht="21" x14ac:dyDescent="0.35">
      <c r="A10" s="46">
        <v>3</v>
      </c>
      <c r="B10" s="58"/>
      <c r="C10" s="59"/>
      <c r="D10" s="60">
        <f t="shared" si="5"/>
        <v>0</v>
      </c>
      <c r="E10" s="47"/>
      <c r="F10" s="47"/>
      <c r="G10" s="50">
        <f t="shared" ref="G10:G17" si="7">+G9</f>
        <v>100</v>
      </c>
      <c r="H10" s="51">
        <f t="shared" si="2"/>
        <v>0.65160214620509094</v>
      </c>
      <c r="I10" s="50">
        <f t="shared" si="3"/>
        <v>150</v>
      </c>
      <c r="J10" s="51">
        <f t="shared" si="6"/>
        <v>0.89981872090597825</v>
      </c>
      <c r="K10" s="57">
        <v>90.962651002923252</v>
      </c>
      <c r="L10" s="51">
        <f t="shared" si="0"/>
        <v>1.3809327150723678</v>
      </c>
      <c r="M10" s="51">
        <f t="shared" si="1"/>
        <v>0.28754848459528359</v>
      </c>
      <c r="N10" s="53">
        <f t="shared" si="4"/>
        <v>1.0000000146029164</v>
      </c>
      <c r="O10" s="37"/>
      <c r="P10" s="18"/>
      <c r="Q10" s="121"/>
    </row>
    <row r="11" spans="1:17" ht="21" x14ac:dyDescent="0.35">
      <c r="A11" s="46">
        <v>4</v>
      </c>
      <c r="B11" s="58"/>
      <c r="C11" s="59"/>
      <c r="D11" s="60">
        <f t="shared" si="5"/>
        <v>0</v>
      </c>
      <c r="E11" s="47"/>
      <c r="F11" s="47"/>
      <c r="G11" s="50">
        <f t="shared" si="7"/>
        <v>100</v>
      </c>
      <c r="H11" s="51">
        <f t="shared" si="2"/>
        <v>0.41769702993228214</v>
      </c>
      <c r="I11" s="50">
        <f t="shared" si="3"/>
        <v>150</v>
      </c>
      <c r="J11" s="51">
        <f t="shared" si="6"/>
        <v>0.76469005785355548</v>
      </c>
      <c r="K11" s="57">
        <v>101.11503131906669</v>
      </c>
      <c r="L11" s="51">
        <f t="shared" si="0"/>
        <v>1.8307289807100819</v>
      </c>
      <c r="M11" s="51">
        <f t="shared" si="1"/>
        <v>0.404102251074903</v>
      </c>
      <c r="N11" s="53">
        <f t="shared" si="4"/>
        <v>1.000000002807403</v>
      </c>
      <c r="O11" s="37"/>
      <c r="P11" s="18"/>
      <c r="Q11" s="121"/>
    </row>
    <row r="12" spans="1:17" ht="21" x14ac:dyDescent="0.35">
      <c r="A12" s="46">
        <v>5</v>
      </c>
      <c r="B12" s="58">
        <v>100</v>
      </c>
      <c r="C12" s="59">
        <v>0.5</v>
      </c>
      <c r="D12" s="60">
        <f>+B12*C12</f>
        <v>50</v>
      </c>
      <c r="E12" s="47"/>
      <c r="F12" s="47"/>
      <c r="G12" s="50">
        <f t="shared" si="7"/>
        <v>100</v>
      </c>
      <c r="H12" s="51">
        <f t="shared" si="2"/>
        <v>0.26470294556330737</v>
      </c>
      <c r="I12" s="50">
        <f t="shared" si="3"/>
        <v>150</v>
      </c>
      <c r="J12" s="51">
        <f t="shared" si="6"/>
        <v>0.60875331367168295</v>
      </c>
      <c r="K12" s="57">
        <v>109.82630016028503</v>
      </c>
      <c r="L12" s="51">
        <f t="shared" si="0"/>
        <v>2.2997602553164307</v>
      </c>
      <c r="M12" s="51">
        <f t="shared" si="1"/>
        <v>0.53209337747315133</v>
      </c>
      <c r="N12" s="53">
        <f t="shared" si="4"/>
        <v>0.99999998719592709</v>
      </c>
      <c r="O12" s="37"/>
    </row>
    <row r="13" spans="1:17" ht="21" x14ac:dyDescent="0.35">
      <c r="A13" s="46">
        <v>6</v>
      </c>
      <c r="B13" s="58"/>
      <c r="C13" s="59"/>
      <c r="D13" s="60">
        <f t="shared" si="5"/>
        <v>0</v>
      </c>
      <c r="E13" s="47"/>
      <c r="F13" s="47"/>
      <c r="G13" s="50">
        <f t="shared" si="7"/>
        <v>100</v>
      </c>
      <c r="H13" s="51">
        <f t="shared" si="2"/>
        <v>0.20402423469994846</v>
      </c>
      <c r="I13" s="50">
        <f t="shared" si="3"/>
        <v>50</v>
      </c>
      <c r="J13" s="51">
        <f>+(I12*J12+G12*H12-B12*C12-G11*H11)/I13</f>
        <v>0.52027177227709942</v>
      </c>
      <c r="K13" s="57">
        <v>113.92934430763214</v>
      </c>
      <c r="L13" s="51">
        <f t="shared" si="0"/>
        <v>2.5500488853309289</v>
      </c>
      <c r="M13" s="51">
        <f t="shared" si="1"/>
        <v>0.60269202523013343</v>
      </c>
      <c r="N13" s="53">
        <f t="shared" si="4"/>
        <v>0.99999996963641113</v>
      </c>
      <c r="O13" s="37"/>
      <c r="P13" s="4"/>
      <c r="Q13" s="4"/>
    </row>
    <row r="14" spans="1:17" ht="21" x14ac:dyDescent="0.35">
      <c r="A14" s="46">
        <v>7</v>
      </c>
      <c r="B14" s="58"/>
      <c r="C14" s="59"/>
      <c r="D14" s="60">
        <f t="shared" si="5"/>
        <v>0</v>
      </c>
      <c r="E14" s="47"/>
      <c r="F14" s="47"/>
      <c r="G14" s="50">
        <f t="shared" si="7"/>
        <v>100</v>
      </c>
      <c r="H14" s="51">
        <f t="shared" si="2"/>
        <v>0.13854113523623857</v>
      </c>
      <c r="I14" s="50">
        <f t="shared" si="3"/>
        <v>50</v>
      </c>
      <c r="J14" s="51">
        <f t="shared" si="6"/>
        <v>0.39891435055038171</v>
      </c>
      <c r="K14" s="57">
        <v>118.88617671193386</v>
      </c>
      <c r="L14" s="51">
        <f t="shared" si="0"/>
        <v>2.8793928234394648</v>
      </c>
      <c r="M14" s="51">
        <f t="shared" si="1"/>
        <v>0.69775320765165605</v>
      </c>
      <c r="N14" s="53">
        <f t="shared" si="4"/>
        <v>0.99999994740368081</v>
      </c>
      <c r="O14" s="37"/>
      <c r="P14" s="4"/>
      <c r="Q14" s="4"/>
    </row>
    <row r="15" spans="1:17" ht="21" x14ac:dyDescent="0.35">
      <c r="A15" s="46">
        <v>8</v>
      </c>
      <c r="B15" s="58"/>
      <c r="C15" s="59"/>
      <c r="D15" s="60">
        <f>+B15*C15</f>
        <v>0</v>
      </c>
      <c r="E15" s="47"/>
      <c r="F15" s="47"/>
      <c r="G15" s="50">
        <f t="shared" si="7"/>
        <v>100</v>
      </c>
      <c r="H15" s="51">
        <f t="shared" si="2"/>
        <v>8.3208061705505376E-2</v>
      </c>
      <c r="I15" s="50">
        <f t="shared" si="3"/>
        <v>50</v>
      </c>
      <c r="J15" s="51">
        <f t="shared" si="6"/>
        <v>0.26794815162296198</v>
      </c>
      <c r="K15" s="57">
        <v>123.58339575850407</v>
      </c>
      <c r="L15" s="51">
        <f t="shared" si="0"/>
        <v>3.2202186438532729</v>
      </c>
      <c r="M15" s="51">
        <f t="shared" si="1"/>
        <v>0.79849294608041288</v>
      </c>
      <c r="N15" s="53">
        <f t="shared" si="4"/>
        <v>0.99999994067010189</v>
      </c>
      <c r="O15" s="37"/>
      <c r="P15" s="4"/>
      <c r="Q15" s="4"/>
    </row>
    <row r="16" spans="1:17" ht="21" x14ac:dyDescent="0.35">
      <c r="A16" s="46">
        <v>9</v>
      </c>
      <c r="B16" s="58"/>
      <c r="C16" s="59"/>
      <c r="D16" s="60">
        <f t="shared" si="5"/>
        <v>0</v>
      </c>
      <c r="E16" s="47"/>
      <c r="F16" s="47"/>
      <c r="G16" s="50">
        <f t="shared" si="7"/>
        <v>100</v>
      </c>
      <c r="H16" s="51">
        <f t="shared" si="2"/>
        <v>4.4956889369654952E-2</v>
      </c>
      <c r="I16" s="50">
        <f t="shared" si="3"/>
        <v>50</v>
      </c>
      <c r="J16" s="51">
        <f>+(I15*J15+G15*H15-B15*C15-G14*H14)/I16</f>
        <v>0.15728200456149563</v>
      </c>
      <c r="K16" s="57">
        <v>127.14856309788675</v>
      </c>
      <c r="L16" s="51">
        <f t="shared" si="0"/>
        <v>3.4985072758983633</v>
      </c>
      <c r="M16" s="51">
        <f t="shared" si="1"/>
        <v>0.88238743106000095</v>
      </c>
      <c r="N16" s="53">
        <f t="shared" si="4"/>
        <v>0.99999995296605926</v>
      </c>
      <c r="O16" s="37"/>
      <c r="P16" s="4"/>
      <c r="Q16" s="4"/>
    </row>
    <row r="17" spans="1:17" ht="21.75" thickBot="1" x14ac:dyDescent="0.4">
      <c r="A17" s="46">
        <v>10</v>
      </c>
      <c r="B17" s="61"/>
      <c r="C17" s="62"/>
      <c r="D17" s="63">
        <f t="shared" si="5"/>
        <v>0</v>
      </c>
      <c r="E17" s="47"/>
      <c r="F17" s="47"/>
      <c r="G17" s="50">
        <f t="shared" si="7"/>
        <v>100</v>
      </c>
      <c r="H17" s="51">
        <f t="shared" si="2"/>
        <v>2.1912820714432367E-2</v>
      </c>
      <c r="I17" s="50">
        <f>+I18+B17</f>
        <v>50</v>
      </c>
      <c r="J17" s="51">
        <f t="shared" si="6"/>
        <v>8.0779659889794755E-2</v>
      </c>
      <c r="K17" s="57">
        <v>129.43718686391114</v>
      </c>
      <c r="L17" s="51">
        <f t="shared" si="0"/>
        <v>3.6864108433375318</v>
      </c>
      <c r="M17" s="51">
        <f t="shared" si="1"/>
        <v>0.93981435160832927</v>
      </c>
      <c r="N17" s="53">
        <f t="shared" si="4"/>
        <v>0.99999997009358266</v>
      </c>
      <c r="O17" s="37"/>
      <c r="P17" s="4"/>
      <c r="Q17" s="4"/>
    </row>
    <row r="18" spans="1:17" ht="22.5" thickTop="1" thickBot="1" x14ac:dyDescent="0.4">
      <c r="A18" s="46" t="s">
        <v>14</v>
      </c>
      <c r="B18" s="47"/>
      <c r="C18" s="47"/>
      <c r="D18" s="47"/>
      <c r="E18" s="47"/>
      <c r="F18" s="47"/>
      <c r="G18" s="50">
        <f>+G17-I18</f>
        <v>50</v>
      </c>
      <c r="H18" s="51">
        <f t="shared" si="2"/>
        <v>9.134124795511055E-3</v>
      </c>
      <c r="I18" s="50">
        <v>50</v>
      </c>
      <c r="J18" s="51">
        <f t="shared" si="6"/>
        <v>3.4691522579349578E-2</v>
      </c>
      <c r="K18" s="64">
        <v>130.75543798387238</v>
      </c>
      <c r="L18" s="51">
        <f t="shared" si="0"/>
        <v>3.7980127659738838</v>
      </c>
      <c r="M18" s="51">
        <f t="shared" si="1"/>
        <v>0.97420702241618451</v>
      </c>
      <c r="N18" s="53">
        <f t="shared" si="4"/>
        <v>0.99999998308765892</v>
      </c>
      <c r="O18" s="37"/>
      <c r="P18" s="4"/>
      <c r="Q18" s="4"/>
    </row>
    <row r="19" spans="1:17" ht="24.75" thickTop="1" x14ac:dyDescent="0.45">
      <c r="A19" s="46"/>
      <c r="B19" s="47"/>
      <c r="C19" s="47"/>
      <c r="D19" s="47"/>
      <c r="E19" s="47"/>
      <c r="F19" s="47"/>
      <c r="G19" s="65" t="s">
        <v>72</v>
      </c>
      <c r="H19" s="51">
        <f>+(SUM(D7:D17)-E7*F7)/G18</f>
        <v>9.1341188495161416E-3</v>
      </c>
      <c r="I19" s="66"/>
      <c r="J19" s="66"/>
      <c r="K19" s="47"/>
      <c r="L19" s="47"/>
      <c r="M19" s="47"/>
      <c r="N19" s="67"/>
      <c r="O19" s="37"/>
      <c r="P19" s="4"/>
      <c r="Q19" s="4"/>
    </row>
    <row r="20" spans="1:17" ht="22.5" thickBot="1" x14ac:dyDescent="0.4">
      <c r="A20" s="68"/>
      <c r="B20" s="69"/>
      <c r="C20" s="69"/>
      <c r="D20" s="69"/>
      <c r="E20" s="69"/>
      <c r="F20" s="69"/>
      <c r="G20" s="70" t="s">
        <v>75</v>
      </c>
      <c r="H20" s="119">
        <f>+H18-H19</f>
        <v>5.9459949134504919E-9</v>
      </c>
      <c r="I20" s="71"/>
      <c r="J20" s="71"/>
      <c r="K20" s="69"/>
      <c r="L20" s="69"/>
      <c r="M20" s="69"/>
      <c r="N20" s="72"/>
      <c r="O20" s="37"/>
      <c r="P20" s="4"/>
      <c r="Q20" s="4"/>
    </row>
    <row r="21" spans="1:17" ht="22.5" thickTop="1" thickBot="1" x14ac:dyDescent="0.4">
      <c r="A21" s="73"/>
      <c r="B21" s="73"/>
      <c r="C21" s="73"/>
      <c r="D21" s="73"/>
      <c r="E21" s="73"/>
      <c r="F21" s="73"/>
      <c r="G21" s="38"/>
      <c r="H21" s="74"/>
      <c r="I21" s="75"/>
      <c r="J21" s="75"/>
      <c r="K21" s="73"/>
      <c r="L21" s="73"/>
      <c r="M21" s="73"/>
      <c r="N21" s="73"/>
      <c r="O21" s="37"/>
      <c r="P21" s="4"/>
      <c r="Q21" s="4"/>
    </row>
    <row r="22" spans="1:17" ht="21.75" thickTop="1" x14ac:dyDescent="0.35">
      <c r="A22" s="76" t="s">
        <v>5</v>
      </c>
      <c r="B22" s="77"/>
      <c r="C22" s="77"/>
      <c r="D22" s="78"/>
      <c r="E22" s="37"/>
      <c r="F22" s="79" t="s">
        <v>64</v>
      </c>
      <c r="G22" s="77"/>
      <c r="H22" s="77"/>
      <c r="I22" s="77"/>
      <c r="J22" s="77"/>
      <c r="K22" s="77"/>
      <c r="L22" s="77"/>
      <c r="M22" s="77"/>
      <c r="N22" s="78"/>
      <c r="O22" s="37"/>
      <c r="P22" s="4"/>
      <c r="Q22" s="4"/>
    </row>
    <row r="23" spans="1:17" ht="21.75" x14ac:dyDescent="0.35">
      <c r="A23" s="80"/>
      <c r="B23" s="81" t="s">
        <v>8</v>
      </c>
      <c r="C23" s="81" t="s">
        <v>9</v>
      </c>
      <c r="D23" s="82" t="s">
        <v>10</v>
      </c>
      <c r="E23" s="37"/>
      <c r="F23" s="80" t="s">
        <v>76</v>
      </c>
      <c r="G23" s="83"/>
      <c r="H23" s="83"/>
      <c r="I23" s="83"/>
      <c r="J23" s="83"/>
      <c r="K23" s="83"/>
      <c r="L23" s="83"/>
      <c r="M23" s="83"/>
      <c r="N23" s="84"/>
      <c r="O23" s="37"/>
      <c r="P23" s="4"/>
      <c r="Q23" s="4"/>
    </row>
    <row r="24" spans="1:17" ht="24" x14ac:dyDescent="0.45">
      <c r="A24" s="80" t="s">
        <v>6</v>
      </c>
      <c r="B24" s="81">
        <v>6.8927199999999997</v>
      </c>
      <c r="C24" s="81">
        <v>1203.5309999999999</v>
      </c>
      <c r="D24" s="82">
        <v>219.88800000000001</v>
      </c>
      <c r="E24" s="85"/>
      <c r="F24" s="80" t="s">
        <v>73</v>
      </c>
      <c r="G24" s="83"/>
      <c r="H24" s="83"/>
      <c r="I24" s="83"/>
      <c r="J24" s="83"/>
      <c r="K24" s="81"/>
      <c r="L24" s="81"/>
      <c r="M24" s="83"/>
      <c r="N24" s="84"/>
      <c r="O24" s="37"/>
      <c r="P24" s="4"/>
      <c r="Q24" s="4"/>
    </row>
    <row r="25" spans="1:17" ht="21.75" thickBot="1" x14ac:dyDescent="0.4">
      <c r="A25" s="86" t="s">
        <v>77</v>
      </c>
      <c r="B25" s="124">
        <v>6.9780800000000003</v>
      </c>
      <c r="C25" s="124">
        <v>1431.0530000000001</v>
      </c>
      <c r="D25" s="125">
        <v>217.55</v>
      </c>
      <c r="E25" s="85"/>
      <c r="F25" s="80" t="s">
        <v>65</v>
      </c>
      <c r="G25" s="83"/>
      <c r="H25" s="83"/>
      <c r="I25" s="83"/>
      <c r="J25" s="83"/>
      <c r="K25" s="83"/>
      <c r="L25" s="83"/>
      <c r="M25" s="83"/>
      <c r="N25" s="84"/>
      <c r="O25" s="37"/>
      <c r="P25" s="4"/>
      <c r="Q25" s="4"/>
    </row>
    <row r="26" spans="1:17" ht="22.5" thickTop="1" thickBot="1" x14ac:dyDescent="0.4">
      <c r="A26" s="75"/>
      <c r="B26" s="73"/>
      <c r="C26" s="73"/>
      <c r="D26" s="73"/>
      <c r="E26" s="85"/>
      <c r="F26" s="89" t="s">
        <v>66</v>
      </c>
      <c r="G26" s="90"/>
      <c r="H26" s="90"/>
      <c r="I26" s="90"/>
      <c r="J26" s="90"/>
      <c r="K26" s="90"/>
      <c r="L26" s="90"/>
      <c r="M26" s="90"/>
      <c r="N26" s="91"/>
      <c r="O26" s="37"/>
    </row>
    <row r="27" spans="1:17" ht="22.5" thickTop="1" thickBot="1" x14ac:dyDescent="0.4">
      <c r="A27" s="37"/>
      <c r="B27" s="37"/>
      <c r="C27" s="37"/>
      <c r="D27" s="37"/>
      <c r="E27" s="37"/>
      <c r="F27" s="37"/>
      <c r="G27" s="37"/>
      <c r="H27" s="37"/>
      <c r="I27" s="37"/>
      <c r="J27" s="85"/>
      <c r="K27" s="37"/>
      <c r="L27" s="37"/>
      <c r="M27" s="37"/>
      <c r="N27" s="37"/>
      <c r="O27" s="37"/>
    </row>
    <row r="28" spans="1:17" ht="21.75" thickTop="1" x14ac:dyDescent="0.35">
      <c r="A28" s="76" t="s">
        <v>17</v>
      </c>
      <c r="B28" s="77"/>
      <c r="C28" s="92"/>
      <c r="D28" s="37"/>
      <c r="E28" s="122" t="s">
        <v>36</v>
      </c>
      <c r="F28" s="123"/>
      <c r="G28" s="37"/>
      <c r="H28" s="76" t="s">
        <v>2</v>
      </c>
      <c r="I28" s="77"/>
      <c r="J28" s="77"/>
      <c r="K28" s="77"/>
      <c r="L28" s="77"/>
      <c r="M28" s="78"/>
      <c r="N28" s="37"/>
      <c r="O28" s="37"/>
    </row>
    <row r="29" spans="1:17" ht="21" x14ac:dyDescent="0.35">
      <c r="A29" s="93" t="s">
        <v>18</v>
      </c>
      <c r="B29" s="81" t="s">
        <v>34</v>
      </c>
      <c r="C29" s="82" t="s">
        <v>33</v>
      </c>
      <c r="D29" s="94"/>
      <c r="E29" s="93" t="s">
        <v>3</v>
      </c>
      <c r="F29" s="82" t="s">
        <v>4</v>
      </c>
      <c r="G29" s="37"/>
      <c r="H29" s="93" t="s">
        <v>1</v>
      </c>
      <c r="I29" s="81" t="s">
        <v>19</v>
      </c>
      <c r="J29" s="81" t="s">
        <v>20</v>
      </c>
      <c r="K29" s="81" t="s">
        <v>1</v>
      </c>
      <c r="L29" s="81" t="s">
        <v>12</v>
      </c>
      <c r="M29" s="82" t="s">
        <v>1</v>
      </c>
      <c r="N29" s="37"/>
      <c r="O29" s="37"/>
    </row>
    <row r="30" spans="1:17" ht="21" x14ac:dyDescent="0.35">
      <c r="A30" s="93">
        <v>0</v>
      </c>
      <c r="B30" s="95">
        <f>+($B$3/($B$3+1))*A30+(1/(1+$B$3))*$F$7</f>
        <v>0.33028862705016127</v>
      </c>
      <c r="C30" s="96">
        <f>+($G$17/$I$18)*A30-($G$18/$I$18)*$H$18</f>
        <v>-9.134124795511055E-3</v>
      </c>
      <c r="D30" s="97"/>
      <c r="E30" s="98">
        <f>+H7</f>
        <v>0.9908658811504838</v>
      </c>
      <c r="F30" s="96">
        <f>+J8</f>
        <v>0.9908658811504838</v>
      </c>
      <c r="G30" s="37"/>
      <c r="H30" s="99" t="s">
        <v>21</v>
      </c>
      <c r="I30" s="100">
        <f t="shared" ref="I30:I41" si="8">+G7</f>
        <v>100</v>
      </c>
      <c r="J30" s="100">
        <v>0</v>
      </c>
      <c r="K30" s="101" t="s">
        <v>21</v>
      </c>
      <c r="L30" s="102">
        <f t="shared" ref="L30:L41" si="9">+K7</f>
        <v>80.341644211036822</v>
      </c>
      <c r="M30" s="103" t="s">
        <v>21</v>
      </c>
      <c r="N30" s="37"/>
      <c r="O30" s="37"/>
    </row>
    <row r="31" spans="1:17" ht="21" x14ac:dyDescent="0.35">
      <c r="A31" s="93">
        <v>0.1</v>
      </c>
      <c r="B31" s="95">
        <f t="shared" ref="B31:B40" si="10">+($B$3/($B$3+1))*A31+(1/(1+$B$3))*$F$7</f>
        <v>0.39695529371682792</v>
      </c>
      <c r="C31" s="96">
        <f t="shared" ref="C31:C40" si="11">+($G$17/$I$18)*A31-($G$18/$I$18)*$H$18</f>
        <v>0.19086587520448894</v>
      </c>
      <c r="D31" s="37"/>
      <c r="E31" s="98">
        <f>+H8</f>
        <v>0.95513131925902162</v>
      </c>
      <c r="F31" s="96">
        <f>+J8</f>
        <v>0.9908658811504838</v>
      </c>
      <c r="G31" s="37"/>
      <c r="H31" s="99" t="s">
        <v>22</v>
      </c>
      <c r="I31" s="100">
        <f t="shared" si="8"/>
        <v>100</v>
      </c>
      <c r="J31" s="100">
        <f t="shared" ref="J31:J41" si="12">+I8</f>
        <v>150</v>
      </c>
      <c r="K31" s="101" t="s">
        <v>22</v>
      </c>
      <c r="L31" s="102">
        <f t="shared" si="9"/>
        <v>81.299354376442508</v>
      </c>
      <c r="M31" s="103" t="s">
        <v>22</v>
      </c>
      <c r="N31" s="37"/>
      <c r="O31" s="37"/>
    </row>
    <row r="32" spans="1:17" ht="21" x14ac:dyDescent="0.35">
      <c r="A32" s="93">
        <v>0.2</v>
      </c>
      <c r="B32" s="95">
        <f t="shared" si="10"/>
        <v>0.46362196038349457</v>
      </c>
      <c r="C32" s="96">
        <f t="shared" si="11"/>
        <v>0.39086587520448896</v>
      </c>
      <c r="D32" s="37"/>
      <c r="E32" s="98">
        <f>+H8</f>
        <v>0.95513131925902162</v>
      </c>
      <c r="F32" s="96">
        <f>+J9</f>
        <v>0.96704283988950901</v>
      </c>
      <c r="G32" s="37"/>
      <c r="H32" s="99" t="s">
        <v>23</v>
      </c>
      <c r="I32" s="100">
        <f t="shared" si="8"/>
        <v>100</v>
      </c>
      <c r="J32" s="100">
        <f t="shared" si="12"/>
        <v>150</v>
      </c>
      <c r="K32" s="101" t="s">
        <v>23</v>
      </c>
      <c r="L32" s="102">
        <f t="shared" si="9"/>
        <v>84.182270747795272</v>
      </c>
      <c r="M32" s="103" t="s">
        <v>23</v>
      </c>
      <c r="N32" s="37"/>
      <c r="O32" s="37"/>
      <c r="P32" s="1"/>
      <c r="Q32" s="1"/>
    </row>
    <row r="33" spans="1:17" ht="21" x14ac:dyDescent="0.35">
      <c r="A33" s="93">
        <v>0.3</v>
      </c>
      <c r="B33" s="95">
        <f t="shared" si="10"/>
        <v>0.53028862705016122</v>
      </c>
      <c r="C33" s="96">
        <f t="shared" si="11"/>
        <v>0.59086587520448897</v>
      </c>
      <c r="D33" s="37"/>
      <c r="E33" s="98">
        <f>+H9</f>
        <v>0.85429514078372515</v>
      </c>
      <c r="F33" s="96">
        <f>+J9</f>
        <v>0.96704283988950901</v>
      </c>
      <c r="G33" s="37"/>
      <c r="H33" s="99" t="s">
        <v>24</v>
      </c>
      <c r="I33" s="100">
        <f t="shared" si="8"/>
        <v>100</v>
      </c>
      <c r="J33" s="100">
        <f t="shared" si="12"/>
        <v>150</v>
      </c>
      <c r="K33" s="101" t="s">
        <v>24</v>
      </c>
      <c r="L33" s="102">
        <f t="shared" si="9"/>
        <v>90.962651002923252</v>
      </c>
      <c r="M33" s="103" t="s">
        <v>24</v>
      </c>
      <c r="N33" s="37"/>
      <c r="O33" s="37"/>
      <c r="P33" s="2"/>
      <c r="Q33" s="1"/>
    </row>
    <row r="34" spans="1:17" ht="21" x14ac:dyDescent="0.35">
      <c r="A34" s="93">
        <v>0.4</v>
      </c>
      <c r="B34" s="95">
        <f t="shared" si="10"/>
        <v>0.59695529371682787</v>
      </c>
      <c r="C34" s="96">
        <f t="shared" si="11"/>
        <v>0.79086587520448903</v>
      </c>
      <c r="D34" s="37"/>
      <c r="E34" s="98">
        <f>+H9</f>
        <v>0.85429514078372515</v>
      </c>
      <c r="F34" s="96">
        <f>+J10</f>
        <v>0.89981872090597825</v>
      </c>
      <c r="G34" s="37"/>
      <c r="H34" s="99" t="s">
        <v>25</v>
      </c>
      <c r="I34" s="100">
        <f t="shared" si="8"/>
        <v>100</v>
      </c>
      <c r="J34" s="100">
        <f t="shared" si="12"/>
        <v>150</v>
      </c>
      <c r="K34" s="101" t="s">
        <v>25</v>
      </c>
      <c r="L34" s="102">
        <f t="shared" si="9"/>
        <v>101.11503131906669</v>
      </c>
      <c r="M34" s="103" t="s">
        <v>25</v>
      </c>
      <c r="N34" s="37"/>
      <c r="O34" s="37"/>
      <c r="P34" s="2"/>
      <c r="Q34" s="2"/>
    </row>
    <row r="35" spans="1:17" ht="21" x14ac:dyDescent="0.35">
      <c r="A35" s="93">
        <v>0.5</v>
      </c>
      <c r="B35" s="95">
        <f t="shared" si="10"/>
        <v>0.66362196038349452</v>
      </c>
      <c r="C35" s="96">
        <f t="shared" si="11"/>
        <v>0.99086587520448899</v>
      </c>
      <c r="D35" s="37"/>
      <c r="E35" s="98">
        <f>+H10</f>
        <v>0.65160214620509094</v>
      </c>
      <c r="F35" s="96">
        <f>+J10</f>
        <v>0.89981872090597825</v>
      </c>
      <c r="G35" s="37"/>
      <c r="H35" s="99" t="s">
        <v>26</v>
      </c>
      <c r="I35" s="100">
        <f t="shared" si="8"/>
        <v>100</v>
      </c>
      <c r="J35" s="100">
        <f t="shared" si="12"/>
        <v>150</v>
      </c>
      <c r="K35" s="101" t="s">
        <v>26</v>
      </c>
      <c r="L35" s="102">
        <f t="shared" si="9"/>
        <v>109.82630016028503</v>
      </c>
      <c r="M35" s="103" t="s">
        <v>26</v>
      </c>
      <c r="N35" s="37"/>
      <c r="O35" s="37"/>
      <c r="P35" s="2"/>
      <c r="Q35" s="2"/>
    </row>
    <row r="36" spans="1:17" ht="21" x14ac:dyDescent="0.35">
      <c r="A36" s="93">
        <v>0.6</v>
      </c>
      <c r="B36" s="95">
        <f t="shared" si="10"/>
        <v>0.73028862705016118</v>
      </c>
      <c r="C36" s="96">
        <f t="shared" si="11"/>
        <v>1.1908658752044889</v>
      </c>
      <c r="D36" s="37"/>
      <c r="E36" s="98">
        <f>+H10</f>
        <v>0.65160214620509094</v>
      </c>
      <c r="F36" s="96">
        <f>+J11</f>
        <v>0.76469005785355548</v>
      </c>
      <c r="G36" s="37"/>
      <c r="H36" s="99" t="s">
        <v>27</v>
      </c>
      <c r="I36" s="100">
        <f t="shared" si="8"/>
        <v>100</v>
      </c>
      <c r="J36" s="100">
        <f t="shared" si="12"/>
        <v>50</v>
      </c>
      <c r="K36" s="101" t="s">
        <v>27</v>
      </c>
      <c r="L36" s="102">
        <f t="shared" si="9"/>
        <v>113.92934430763214</v>
      </c>
      <c r="M36" s="103" t="s">
        <v>27</v>
      </c>
      <c r="N36" s="37"/>
      <c r="O36" s="37"/>
      <c r="P36" s="2"/>
      <c r="Q36" s="2"/>
    </row>
    <row r="37" spans="1:17" ht="21" x14ac:dyDescent="0.35">
      <c r="A37" s="93">
        <v>0.7</v>
      </c>
      <c r="B37" s="95">
        <f t="shared" si="10"/>
        <v>0.79695529371682783</v>
      </c>
      <c r="C37" s="96">
        <f t="shared" si="11"/>
        <v>1.3908658752044889</v>
      </c>
      <c r="D37" s="37"/>
      <c r="E37" s="98">
        <f>+H11</f>
        <v>0.41769702993228214</v>
      </c>
      <c r="F37" s="96">
        <f>+J11</f>
        <v>0.76469005785355548</v>
      </c>
      <c r="G37" s="37"/>
      <c r="H37" s="99" t="s">
        <v>28</v>
      </c>
      <c r="I37" s="100">
        <f t="shared" si="8"/>
        <v>100</v>
      </c>
      <c r="J37" s="100">
        <f t="shared" si="12"/>
        <v>50</v>
      </c>
      <c r="K37" s="101" t="s">
        <v>28</v>
      </c>
      <c r="L37" s="102">
        <f t="shared" si="9"/>
        <v>118.88617671193386</v>
      </c>
      <c r="M37" s="103" t="s">
        <v>28</v>
      </c>
      <c r="N37" s="37"/>
      <c r="O37" s="37"/>
      <c r="P37" s="2"/>
      <c r="Q37" s="2"/>
    </row>
    <row r="38" spans="1:17" ht="21" x14ac:dyDescent="0.35">
      <c r="A38" s="93">
        <v>0.8</v>
      </c>
      <c r="B38" s="95">
        <f t="shared" si="10"/>
        <v>0.86362196038349459</v>
      </c>
      <c r="C38" s="96">
        <f t="shared" si="11"/>
        <v>1.5908658752044891</v>
      </c>
      <c r="D38" s="37"/>
      <c r="E38" s="98">
        <f>+H11</f>
        <v>0.41769702993228214</v>
      </c>
      <c r="F38" s="96">
        <f>+J12</f>
        <v>0.60875331367168295</v>
      </c>
      <c r="G38" s="37"/>
      <c r="H38" s="99" t="s">
        <v>29</v>
      </c>
      <c r="I38" s="100">
        <f t="shared" si="8"/>
        <v>100</v>
      </c>
      <c r="J38" s="100">
        <f t="shared" si="12"/>
        <v>50</v>
      </c>
      <c r="K38" s="101" t="s">
        <v>29</v>
      </c>
      <c r="L38" s="102">
        <f t="shared" si="9"/>
        <v>123.58339575850407</v>
      </c>
      <c r="M38" s="103" t="s">
        <v>29</v>
      </c>
      <c r="N38" s="37"/>
      <c r="O38" s="37"/>
      <c r="P38" s="2"/>
      <c r="Q38" s="2"/>
    </row>
    <row r="39" spans="1:17" ht="21" x14ac:dyDescent="0.35">
      <c r="A39" s="93">
        <v>0.9</v>
      </c>
      <c r="B39" s="95">
        <f t="shared" si="10"/>
        <v>0.93028862705016124</v>
      </c>
      <c r="C39" s="96">
        <f t="shared" si="11"/>
        <v>1.790865875204489</v>
      </c>
      <c r="D39" s="37"/>
      <c r="E39" s="98">
        <f>+H12</f>
        <v>0.26470294556330737</v>
      </c>
      <c r="F39" s="96">
        <f>+J12</f>
        <v>0.60875331367168295</v>
      </c>
      <c r="G39" s="37"/>
      <c r="H39" s="99" t="s">
        <v>30</v>
      </c>
      <c r="I39" s="100">
        <f t="shared" si="8"/>
        <v>100</v>
      </c>
      <c r="J39" s="100">
        <f t="shared" si="12"/>
        <v>50</v>
      </c>
      <c r="K39" s="101" t="s">
        <v>30</v>
      </c>
      <c r="L39" s="102">
        <f t="shared" si="9"/>
        <v>127.14856309788675</v>
      </c>
      <c r="M39" s="103" t="s">
        <v>30</v>
      </c>
      <c r="N39" s="37"/>
      <c r="O39" s="37"/>
      <c r="P39" s="2"/>
      <c r="Q39" s="2"/>
    </row>
    <row r="40" spans="1:17" ht="21.75" thickBot="1" x14ac:dyDescent="0.4">
      <c r="A40" s="104">
        <v>1</v>
      </c>
      <c r="B40" s="105">
        <f t="shared" si="10"/>
        <v>0.99695529371682789</v>
      </c>
      <c r="C40" s="106">
        <f t="shared" si="11"/>
        <v>1.990865875204489</v>
      </c>
      <c r="D40" s="37"/>
      <c r="E40" s="98">
        <f>+H12</f>
        <v>0.26470294556330737</v>
      </c>
      <c r="F40" s="96">
        <f>+J13</f>
        <v>0.52027177227709942</v>
      </c>
      <c r="G40" s="37"/>
      <c r="H40" s="99" t="s">
        <v>31</v>
      </c>
      <c r="I40" s="100">
        <f t="shared" si="8"/>
        <v>100</v>
      </c>
      <c r="J40" s="100">
        <f t="shared" si="12"/>
        <v>50</v>
      </c>
      <c r="K40" s="101" t="s">
        <v>31</v>
      </c>
      <c r="L40" s="102">
        <f t="shared" si="9"/>
        <v>129.43718686391114</v>
      </c>
      <c r="M40" s="103" t="s">
        <v>31</v>
      </c>
      <c r="N40" s="37"/>
      <c r="O40" s="37"/>
      <c r="P40" s="2"/>
      <c r="Q40" s="2"/>
    </row>
    <row r="41" spans="1:17" ht="22.5" thickTop="1" thickBot="1" x14ac:dyDescent="0.4">
      <c r="A41" s="37"/>
      <c r="B41" s="37"/>
      <c r="C41" s="37"/>
      <c r="D41" s="37"/>
      <c r="E41" s="98">
        <f>+H13</f>
        <v>0.20402423469994846</v>
      </c>
      <c r="F41" s="96">
        <f>+J13</f>
        <v>0.52027177227709942</v>
      </c>
      <c r="G41" s="37"/>
      <c r="H41" s="107" t="s">
        <v>0</v>
      </c>
      <c r="I41" s="108">
        <f t="shared" si="8"/>
        <v>50</v>
      </c>
      <c r="J41" s="108">
        <f t="shared" si="12"/>
        <v>50</v>
      </c>
      <c r="K41" s="109" t="s">
        <v>0</v>
      </c>
      <c r="L41" s="110">
        <f t="shared" si="9"/>
        <v>130.75543798387238</v>
      </c>
      <c r="M41" s="111" t="s">
        <v>0</v>
      </c>
      <c r="N41" s="37"/>
      <c r="O41" s="37"/>
      <c r="P41" s="2"/>
      <c r="Q41" s="2"/>
    </row>
    <row r="42" spans="1:17" ht="21.75" thickTop="1" x14ac:dyDescent="0.35">
      <c r="A42" s="112" t="s">
        <v>35</v>
      </c>
      <c r="B42" s="113" t="s">
        <v>3</v>
      </c>
      <c r="C42" s="114" t="s">
        <v>4</v>
      </c>
      <c r="D42" s="37"/>
      <c r="E42" s="98">
        <f>+H13</f>
        <v>0.20402423469994846</v>
      </c>
      <c r="F42" s="96">
        <f>+J14</f>
        <v>0.39891435055038171</v>
      </c>
      <c r="G42" s="37"/>
      <c r="H42" s="37"/>
      <c r="I42" s="37"/>
      <c r="J42" s="37"/>
      <c r="K42" s="37"/>
      <c r="L42" s="37"/>
      <c r="M42" s="37"/>
      <c r="N42" s="37"/>
      <c r="O42" s="37"/>
      <c r="P42" s="2"/>
      <c r="Q42" s="2"/>
    </row>
    <row r="43" spans="1:17" ht="21" x14ac:dyDescent="0.35">
      <c r="A43" s="93"/>
      <c r="B43" s="81">
        <f>+SUM(C8:C17)</f>
        <v>0.5</v>
      </c>
      <c r="C43" s="82">
        <v>0</v>
      </c>
      <c r="D43" s="37"/>
      <c r="E43" s="98">
        <f>+H14</f>
        <v>0.13854113523623857</v>
      </c>
      <c r="F43" s="96">
        <f>+J14</f>
        <v>0.39891435055038171</v>
      </c>
      <c r="G43" s="37"/>
      <c r="H43" s="37"/>
      <c r="I43" s="37"/>
      <c r="J43" s="37"/>
      <c r="K43" s="37"/>
      <c r="L43" s="37"/>
      <c r="M43" s="37"/>
      <c r="N43" s="37"/>
      <c r="O43" s="37"/>
      <c r="P43" s="2"/>
      <c r="Q43" s="2"/>
    </row>
    <row r="44" spans="1:17" ht="21.75" thickBot="1" x14ac:dyDescent="0.4">
      <c r="A44" s="104"/>
      <c r="B44" s="87">
        <f>+SUM(C8:C17)</f>
        <v>0.5</v>
      </c>
      <c r="C44" s="88">
        <v>1</v>
      </c>
      <c r="D44" s="37"/>
      <c r="E44" s="98">
        <f>+H14</f>
        <v>0.13854113523623857</v>
      </c>
      <c r="F44" s="96">
        <f>+J15</f>
        <v>0.26794815162296198</v>
      </c>
      <c r="G44" s="37"/>
      <c r="H44" s="37"/>
      <c r="I44" s="37"/>
      <c r="J44" s="37"/>
      <c r="K44" s="37"/>
      <c r="L44" s="37"/>
      <c r="M44" s="37"/>
      <c r="N44" s="37"/>
      <c r="O44" s="37"/>
      <c r="P44" s="2"/>
      <c r="Q44" s="2"/>
    </row>
    <row r="45" spans="1:17" ht="22.5" thickTop="1" thickBot="1" x14ac:dyDescent="0.4">
      <c r="A45" s="97"/>
      <c r="B45" s="97"/>
      <c r="C45" s="97"/>
      <c r="D45" s="37"/>
      <c r="E45" s="98">
        <f>+H15</f>
        <v>8.3208061705505376E-2</v>
      </c>
      <c r="F45" s="96">
        <f>+J15</f>
        <v>0.26794815162296198</v>
      </c>
      <c r="G45" s="37"/>
      <c r="H45" s="37"/>
      <c r="I45" s="37"/>
      <c r="J45" s="37"/>
      <c r="K45" s="37"/>
      <c r="L45" s="37"/>
      <c r="M45" s="37"/>
      <c r="N45" s="37"/>
      <c r="O45" s="37"/>
    </row>
    <row r="46" spans="1:17" ht="24" thickTop="1" x14ac:dyDescent="0.35">
      <c r="A46" s="112" t="s">
        <v>74</v>
      </c>
      <c r="B46" s="115" t="s">
        <v>3</v>
      </c>
      <c r="C46" s="114" t="s">
        <v>4</v>
      </c>
      <c r="D46" s="37"/>
      <c r="E46" s="98">
        <f>+H15</f>
        <v>8.3208061705505376E-2</v>
      </c>
      <c r="F46" s="96">
        <f>+J16</f>
        <v>0.15728200456149563</v>
      </c>
      <c r="G46" s="37"/>
      <c r="H46" s="37"/>
      <c r="I46" s="37"/>
      <c r="J46" s="37"/>
      <c r="K46" s="37"/>
      <c r="L46" s="37"/>
      <c r="M46" s="37"/>
      <c r="N46" s="37"/>
      <c r="O46" s="37"/>
    </row>
    <row r="47" spans="1:17" ht="21" x14ac:dyDescent="0.35">
      <c r="A47" s="93"/>
      <c r="B47" s="81">
        <v>0</v>
      </c>
      <c r="C47" s="82">
        <v>0</v>
      </c>
      <c r="D47" s="37"/>
      <c r="E47" s="98">
        <f>+H16</f>
        <v>4.4956889369654952E-2</v>
      </c>
      <c r="F47" s="96">
        <f>+J16</f>
        <v>0.15728200456149563</v>
      </c>
      <c r="G47" s="37"/>
      <c r="H47" s="37"/>
      <c r="I47" s="37"/>
      <c r="J47" s="37"/>
      <c r="K47" s="37"/>
      <c r="L47" s="37"/>
      <c r="M47" s="37"/>
      <c r="N47" s="37"/>
      <c r="O47" s="37"/>
    </row>
    <row r="48" spans="1:17" ht="21.75" thickBot="1" x14ac:dyDescent="0.4">
      <c r="A48" s="104"/>
      <c r="B48" s="87">
        <v>1</v>
      </c>
      <c r="C48" s="88">
        <v>1</v>
      </c>
      <c r="D48" s="37"/>
      <c r="E48" s="98">
        <f>+H16</f>
        <v>4.4956889369654952E-2</v>
      </c>
      <c r="F48" s="96">
        <f>+J17</f>
        <v>8.0779659889794755E-2</v>
      </c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21.75" thickTop="1" x14ac:dyDescent="0.35">
      <c r="A49" s="37"/>
      <c r="B49" s="37"/>
      <c r="C49" s="37"/>
      <c r="D49" s="37"/>
      <c r="E49" s="98">
        <f>+H17</f>
        <v>2.1912820714432367E-2</v>
      </c>
      <c r="F49" s="96">
        <f>+J17</f>
        <v>8.0779659889794755E-2</v>
      </c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21" x14ac:dyDescent="0.35">
      <c r="A50" s="37"/>
      <c r="B50" s="116"/>
      <c r="C50" s="37"/>
      <c r="D50" s="37"/>
      <c r="E50" s="98">
        <f>+H17</f>
        <v>2.1912820714432367E-2</v>
      </c>
      <c r="F50" s="96">
        <f>+J18</f>
        <v>3.4691522579349578E-2</v>
      </c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21" x14ac:dyDescent="0.35">
      <c r="A51" s="37"/>
      <c r="B51" s="37"/>
      <c r="C51" s="37"/>
      <c r="D51" s="37"/>
      <c r="E51" s="98">
        <f>+H18</f>
        <v>9.134124795511055E-3</v>
      </c>
      <c r="F51" s="96">
        <f>+J18</f>
        <v>3.4691522579349578E-2</v>
      </c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21.75" thickBot="1" x14ac:dyDescent="0.4">
      <c r="A52" s="37"/>
      <c r="B52" s="37"/>
      <c r="C52" s="37"/>
      <c r="D52" s="37"/>
      <c r="E52" s="117">
        <f>+H18</f>
        <v>9.134124795511055E-3</v>
      </c>
      <c r="F52" s="106">
        <f>+H19</f>
        <v>9.1341188495161416E-3</v>
      </c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21.75" thickTop="1" x14ac:dyDescent="0.3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">
      <c r="G54" s="3"/>
      <c r="H54" s="3"/>
    </row>
  </sheetData>
  <mergeCells count="1">
    <mergeCell ref="E28:F28"/>
  </mergeCells>
  <phoneticPr fontId="1" type="noConversion"/>
  <pageMargins left="0.75" right="0.75" top="1" bottom="1" header="0.5" footer="0.5"/>
  <pageSetup scale="40" orientation="landscape" horizontalDpi="4294967292" verticalDpi="4294967292" r:id="rId1"/>
  <headerFooter alignWithMargins="0"/>
  <ignoredErrors>
    <ignoredError sqref="J9 J10:J17 J18 D8:D17 H19" emptyCellReference="1"/>
    <ignoredError sqref="K30 K31:K41 M30:M41 H30:H41" numberStoredAsText="1"/>
    <ignoredError sqref="H9 H10:H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19"/>
  <sheetViews>
    <sheetView zoomScale="60" zoomScaleNormal="60" workbookViewId="0">
      <selection activeCell="F23" sqref="F23"/>
    </sheetView>
  </sheetViews>
  <sheetFormatPr defaultColWidth="11" defaultRowHeight="22.5" x14ac:dyDescent="0.3"/>
  <cols>
    <col min="1" max="13" width="18.625" style="27" customWidth="1"/>
    <col min="14" max="15" width="18.625" customWidth="1"/>
  </cols>
  <sheetData>
    <row r="1" spans="1:15" ht="20.25" thickBot="1" x14ac:dyDescent="0.3">
      <c r="A1" s="4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" thickTop="1" thickBot="1" x14ac:dyDescent="0.3">
      <c r="A2" s="4"/>
      <c r="B2" s="4"/>
      <c r="C2" s="4"/>
      <c r="D2" s="4"/>
      <c r="E2" s="18" t="s">
        <v>57</v>
      </c>
      <c r="F2" s="19">
        <v>760</v>
      </c>
      <c r="G2" s="4"/>
      <c r="H2" s="8" t="s">
        <v>5</v>
      </c>
      <c r="I2" s="9"/>
      <c r="J2" s="9"/>
      <c r="K2" s="10"/>
      <c r="L2" s="4"/>
      <c r="M2" s="4"/>
      <c r="N2" s="4"/>
      <c r="O2" s="4"/>
    </row>
    <row r="3" spans="1:15" ht="24.75" thickTop="1" x14ac:dyDescent="0.4">
      <c r="A3" s="22" t="s">
        <v>3</v>
      </c>
      <c r="B3" s="22" t="s">
        <v>4</v>
      </c>
      <c r="C3" s="22" t="s">
        <v>58</v>
      </c>
      <c r="D3" s="22" t="s">
        <v>59</v>
      </c>
      <c r="E3" s="22" t="s">
        <v>60</v>
      </c>
      <c r="F3" s="22" t="s">
        <v>11</v>
      </c>
      <c r="G3" s="4"/>
      <c r="H3" s="11"/>
      <c r="I3" s="12" t="s">
        <v>8</v>
      </c>
      <c r="J3" s="12" t="s">
        <v>9</v>
      </c>
      <c r="K3" s="13" t="s">
        <v>10</v>
      </c>
      <c r="L3" s="4"/>
      <c r="M3" s="4"/>
      <c r="N3" s="4"/>
      <c r="O3" s="4"/>
    </row>
    <row r="4" spans="1:15" thickBot="1" x14ac:dyDescent="0.3">
      <c r="A4" s="23" t="s">
        <v>61</v>
      </c>
      <c r="B4" s="23" t="s">
        <v>61</v>
      </c>
      <c r="C4" s="24" t="s">
        <v>62</v>
      </c>
      <c r="D4" s="24" t="s">
        <v>63</v>
      </c>
      <c r="E4" s="24" t="s">
        <v>63</v>
      </c>
      <c r="F4" s="24" t="s">
        <v>63</v>
      </c>
      <c r="G4" s="4"/>
      <c r="H4" s="11" t="s">
        <v>6</v>
      </c>
      <c r="I4" s="12">
        <v>6.8927199999999997</v>
      </c>
      <c r="J4" s="12">
        <v>1203.5309999999999</v>
      </c>
      <c r="K4" s="13">
        <v>219.88800000000001</v>
      </c>
      <c r="L4" s="4"/>
      <c r="M4" s="4"/>
      <c r="N4" s="4"/>
      <c r="O4" s="4"/>
    </row>
    <row r="5" spans="1:15" ht="21" thickTop="1" thickBot="1" x14ac:dyDescent="0.3">
      <c r="A5" s="7">
        <v>0</v>
      </c>
      <c r="B5" s="5">
        <f t="shared" ref="B5:B68" si="0">+A5*D5/760</f>
        <v>0</v>
      </c>
      <c r="C5" s="25">
        <v>131.72018728960927</v>
      </c>
      <c r="D5" s="6">
        <f>10^($I$4-$J$4/(C5+$K$4))</f>
        <v>2949.7673234761419</v>
      </c>
      <c r="E5" s="6">
        <f>10^($I$5-$J$5/($K$5+C5))</f>
        <v>760.00002805549923</v>
      </c>
      <c r="F5" s="26">
        <f>$F$2-A5*D5-(1-A5)*E5</f>
        <v>-2.8055499228685221E-5</v>
      </c>
      <c r="G5" s="4"/>
      <c r="H5" s="14" t="s">
        <v>7</v>
      </c>
      <c r="I5" s="126">
        <v>6.9780800000000003</v>
      </c>
      <c r="J5" s="126">
        <v>1431.0530000000001</v>
      </c>
      <c r="K5" s="127">
        <v>217.55</v>
      </c>
      <c r="L5" s="4"/>
      <c r="M5" s="4"/>
      <c r="N5" s="4"/>
      <c r="O5" s="4"/>
    </row>
    <row r="6" spans="1:15" ht="21" thickTop="1" thickBot="1" x14ac:dyDescent="0.3">
      <c r="A6" s="7">
        <v>0.01</v>
      </c>
      <c r="B6" s="5">
        <f t="shared" si="0"/>
        <v>3.7902739279070258E-2</v>
      </c>
      <c r="C6" s="25">
        <v>130.6649671552002</v>
      </c>
      <c r="D6" s="6">
        <f>10^($I$4-$J$4/(C6+$K$4))</f>
        <v>2880.6081852093394</v>
      </c>
      <c r="E6" s="6">
        <f>10^($I$5-$J$5/($K$5+C6))</f>
        <v>738.57971530091618</v>
      </c>
      <c r="F6" s="26">
        <f>$F$2-A6*D6-(1-A6)*E6</f>
        <v>0</v>
      </c>
      <c r="G6" s="4"/>
      <c r="H6" s="4"/>
      <c r="I6" s="4"/>
      <c r="J6" s="4"/>
      <c r="K6" s="4"/>
      <c r="L6" s="4"/>
      <c r="M6" s="4"/>
      <c r="N6" s="4"/>
      <c r="O6" s="4"/>
    </row>
    <row r="7" spans="1:15" ht="20.25" thickTop="1" x14ac:dyDescent="0.25">
      <c r="A7" s="7">
        <v>0.02</v>
      </c>
      <c r="B7" s="5">
        <f t="shared" si="0"/>
        <v>7.4055321749274122E-2</v>
      </c>
      <c r="C7" s="25">
        <v>129.63222561731331</v>
      </c>
      <c r="D7" s="6">
        <f t="shared" ref="D7:D70" si="1">10^($I$4-$J$4/(C7+$K$4))</f>
        <v>2814.1022264724165</v>
      </c>
      <c r="E7" s="6">
        <f t="shared" ref="E7:E70" si="2">10^($I$5-$J$5/($K$5+C7))</f>
        <v>718.07954639852164</v>
      </c>
      <c r="F7" s="26">
        <f t="shared" ref="F7:F70" si="3">$F$2-A7*D7-(1-A7)*E7</f>
        <v>0</v>
      </c>
      <c r="G7" s="4"/>
      <c r="H7" s="8" t="s">
        <v>47</v>
      </c>
      <c r="I7" s="9" t="s">
        <v>48</v>
      </c>
      <c r="J7" s="9"/>
      <c r="K7" s="9"/>
      <c r="L7" s="9"/>
      <c r="M7" s="10"/>
      <c r="N7" s="4"/>
      <c r="O7" s="4"/>
    </row>
    <row r="8" spans="1:15" ht="19.5" x14ac:dyDescent="0.25">
      <c r="A8" s="7">
        <v>0.03</v>
      </c>
      <c r="B8" s="5">
        <f t="shared" si="0"/>
        <v>0.10855734682106361</v>
      </c>
      <c r="C8" s="25">
        <v>128.62129468605161</v>
      </c>
      <c r="D8" s="6">
        <f t="shared" si="1"/>
        <v>2750.1194528002779</v>
      </c>
      <c r="E8" s="6">
        <f t="shared" si="2"/>
        <v>698.44991383091906</v>
      </c>
      <c r="F8" s="26">
        <f t="shared" si="3"/>
        <v>0</v>
      </c>
      <c r="G8" s="4"/>
      <c r="H8" s="11"/>
      <c r="I8" s="20" t="s">
        <v>49</v>
      </c>
      <c r="J8" s="20"/>
      <c r="K8" s="20"/>
      <c r="L8" s="20"/>
      <c r="M8" s="28"/>
      <c r="N8" s="4"/>
      <c r="O8" s="4"/>
    </row>
    <row r="9" spans="1:15" ht="24" x14ac:dyDescent="0.4">
      <c r="A9" s="7">
        <v>0.04</v>
      </c>
      <c r="B9" s="5">
        <f t="shared" si="0"/>
        <v>0.14150195759680351</v>
      </c>
      <c r="C9" s="25">
        <v>127.63152730794154</v>
      </c>
      <c r="D9" s="6">
        <f t="shared" si="1"/>
        <v>2688.5371943392665</v>
      </c>
      <c r="E9" s="6">
        <f t="shared" si="2"/>
        <v>679.64428356919666</v>
      </c>
      <c r="F9" s="26">
        <f t="shared" si="3"/>
        <v>0</v>
      </c>
      <c r="G9" s="4"/>
      <c r="H9" s="11"/>
      <c r="I9" s="20" t="s">
        <v>50</v>
      </c>
      <c r="J9" s="20"/>
      <c r="K9" s="20"/>
      <c r="L9" s="20"/>
      <c r="M9" s="28"/>
      <c r="N9" s="4"/>
      <c r="O9" s="4"/>
    </row>
    <row r="10" spans="1:15" ht="19.5" x14ac:dyDescent="0.25">
      <c r="A10" s="7">
        <v>0.05</v>
      </c>
      <c r="B10" s="5">
        <f t="shared" si="0"/>
        <v>0.17297628933048817</v>
      </c>
      <c r="C10" s="25">
        <v>126.66229585290559</v>
      </c>
      <c r="D10" s="6">
        <f t="shared" si="1"/>
        <v>2629.2395978234199</v>
      </c>
      <c r="E10" s="6">
        <f t="shared" si="2"/>
        <v>661.61896853560881</v>
      </c>
      <c r="F10" s="26">
        <f t="shared" si="3"/>
        <v>0</v>
      </c>
      <c r="G10" s="4"/>
      <c r="H10" s="11"/>
      <c r="I10" s="20" t="s">
        <v>51</v>
      </c>
      <c r="J10" s="20"/>
      <c r="K10" s="20"/>
      <c r="L10" s="20"/>
      <c r="M10" s="28"/>
      <c r="N10" s="4"/>
      <c r="O10" s="4"/>
    </row>
    <row r="11" spans="1:15" ht="19.5" x14ac:dyDescent="0.25">
      <c r="A11" s="7">
        <v>0.06</v>
      </c>
      <c r="B11" s="5">
        <f t="shared" si="0"/>
        <v>0.2030618866301587</v>
      </c>
      <c r="C11" s="25">
        <v>125.71299190128573</v>
      </c>
      <c r="D11" s="6">
        <f t="shared" si="1"/>
        <v>2572.1172306486769</v>
      </c>
      <c r="E11" s="6">
        <f t="shared" si="2"/>
        <v>644.33294272455225</v>
      </c>
      <c r="F11" s="26">
        <f t="shared" si="3"/>
        <v>0</v>
      </c>
      <c r="G11" s="4"/>
      <c r="H11" s="11"/>
      <c r="I11" s="20" t="s">
        <v>52</v>
      </c>
      <c r="J11" s="20"/>
      <c r="K11" s="20"/>
      <c r="L11" s="20"/>
      <c r="M11" s="28"/>
      <c r="N11" s="4"/>
      <c r="O11" s="4"/>
    </row>
    <row r="12" spans="1:15" ht="24" x14ac:dyDescent="0.4">
      <c r="A12" s="7">
        <v>7.0000000000000007E-2</v>
      </c>
      <c r="B12" s="5">
        <f t="shared" si="0"/>
        <v>0.23183509135237557</v>
      </c>
      <c r="C12" s="25">
        <v>124.78302597447517</v>
      </c>
      <c r="D12" s="6">
        <f t="shared" si="1"/>
        <v>2517.0667061115059</v>
      </c>
      <c r="E12" s="6">
        <f t="shared" si="2"/>
        <v>627.7476672819281</v>
      </c>
      <c r="F12" s="26">
        <f t="shared" si="3"/>
        <v>1.5916157281026244E-12</v>
      </c>
      <c r="G12" s="4"/>
      <c r="H12" s="11"/>
      <c r="I12" s="20" t="s">
        <v>53</v>
      </c>
      <c r="J12" s="20"/>
      <c r="K12" s="20"/>
      <c r="L12" s="20"/>
      <c r="M12" s="28"/>
      <c r="N12" s="4"/>
      <c r="O12" s="4"/>
    </row>
    <row r="13" spans="1:15" ht="19.5" x14ac:dyDescent="0.25">
      <c r="A13" s="7">
        <v>0.08</v>
      </c>
      <c r="B13" s="5">
        <f t="shared" si="0"/>
        <v>0.25936740306847389</v>
      </c>
      <c r="C13" s="25">
        <v>123.87182721831522</v>
      </c>
      <c r="D13" s="6">
        <f t="shared" si="1"/>
        <v>2463.9903291505016</v>
      </c>
      <c r="E13" s="6">
        <f t="shared" si="2"/>
        <v>611.82692789995565</v>
      </c>
      <c r="F13" s="26">
        <f t="shared" si="3"/>
        <v>0</v>
      </c>
      <c r="G13" s="4"/>
      <c r="H13" s="11"/>
      <c r="I13" s="20" t="s">
        <v>54</v>
      </c>
      <c r="J13" s="20"/>
      <c r="K13" s="20"/>
      <c r="L13" s="20"/>
      <c r="M13" s="28"/>
      <c r="N13" s="4"/>
      <c r="O13" s="4"/>
    </row>
    <row r="14" spans="1:15" ht="24" x14ac:dyDescent="0.4">
      <c r="A14" s="7">
        <v>0.09</v>
      </c>
      <c r="B14" s="5">
        <f t="shared" si="0"/>
        <v>0.28572581390457913</v>
      </c>
      <c r="C14" s="25">
        <v>122.97884304743603</v>
      </c>
      <c r="D14" s="6">
        <f t="shared" si="1"/>
        <v>2412.7957618608907</v>
      </c>
      <c r="E14" s="6">
        <f t="shared" si="2"/>
        <v>596.53668289287816</v>
      </c>
      <c r="F14" s="26">
        <f t="shared" si="3"/>
        <v>0</v>
      </c>
      <c r="G14" s="4"/>
      <c r="H14" s="11"/>
      <c r="I14" s="20" t="s">
        <v>55</v>
      </c>
      <c r="J14" s="20"/>
      <c r="K14" s="20"/>
      <c r="L14" s="20"/>
      <c r="M14" s="28"/>
      <c r="N14" s="4"/>
      <c r="O14" s="4"/>
    </row>
    <row r="15" spans="1:15" ht="20.25" thickBot="1" x14ac:dyDescent="0.3">
      <c r="A15" s="7">
        <v>0.1</v>
      </c>
      <c r="B15" s="5">
        <f t="shared" si="0"/>
        <v>0.31097311947411616</v>
      </c>
      <c r="C15" s="25">
        <v>122.10353875781564</v>
      </c>
      <c r="D15" s="6">
        <f t="shared" si="1"/>
        <v>2363.3957080032828</v>
      </c>
      <c r="E15" s="6">
        <f t="shared" si="2"/>
        <v>581.84492133296919</v>
      </c>
      <c r="F15" s="26">
        <f t="shared" si="3"/>
        <v>0</v>
      </c>
      <c r="G15" s="4"/>
      <c r="H15" s="14"/>
      <c r="I15" s="21" t="s">
        <v>67</v>
      </c>
      <c r="J15" s="21"/>
      <c r="K15" s="21"/>
      <c r="L15" s="21"/>
      <c r="M15" s="29"/>
      <c r="N15" s="4"/>
      <c r="O15" s="4"/>
    </row>
    <row r="16" spans="1:15" ht="20.25" thickTop="1" x14ac:dyDescent="0.25">
      <c r="A16" s="7">
        <v>0.11</v>
      </c>
      <c r="B16" s="5">
        <f t="shared" si="0"/>
        <v>0.33516820753502141</v>
      </c>
      <c r="C16" s="25">
        <v>121.24539711399515</v>
      </c>
      <c r="D16" s="6">
        <f t="shared" si="1"/>
        <v>2315.7076156965118</v>
      </c>
      <c r="E16" s="6">
        <f t="shared" si="2"/>
        <v>567.72153064425163</v>
      </c>
      <c r="F16" s="26">
        <f t="shared" si="3"/>
        <v>0</v>
      </c>
      <c r="G16" s="4"/>
      <c r="H16" s="4"/>
      <c r="I16" s="4"/>
      <c r="J16" s="4"/>
      <c r="K16" s="4"/>
      <c r="L16" s="4"/>
      <c r="M16" s="4"/>
      <c r="N16" s="4"/>
      <c r="O16" s="4"/>
    </row>
    <row r="17" spans="1:15" ht="19.5" x14ac:dyDescent="0.25">
      <c r="A17" s="7">
        <v>0.12</v>
      </c>
      <c r="B17" s="5">
        <f t="shared" si="0"/>
        <v>0.35836632591586265</v>
      </c>
      <c r="C17" s="25">
        <v>120.40391791662726</v>
      </c>
      <c r="D17" s="6">
        <f t="shared" si="1"/>
        <v>2269.6533974671302</v>
      </c>
      <c r="E17" s="6">
        <f t="shared" si="2"/>
        <v>554.13817307266413</v>
      </c>
      <c r="F17" s="26">
        <f t="shared" si="3"/>
        <v>0</v>
      </c>
      <c r="G17" s="4"/>
      <c r="H17" s="4"/>
      <c r="I17" s="4"/>
      <c r="J17" s="4"/>
      <c r="K17" s="4"/>
      <c r="L17" s="4"/>
      <c r="M17" s="4"/>
      <c r="N17" s="4"/>
      <c r="O17" s="4"/>
    </row>
    <row r="18" spans="1:15" ht="19.5" x14ac:dyDescent="0.25">
      <c r="A18" s="7">
        <v>0.13</v>
      </c>
      <c r="B18" s="5">
        <f t="shared" si="0"/>
        <v>0.38061933116697516</v>
      </c>
      <c r="C18" s="25">
        <v>119.57861755533789</v>
      </c>
      <c r="D18" s="6">
        <f t="shared" si="1"/>
        <v>2225.1591668223159</v>
      </c>
      <c r="E18" s="6">
        <f t="shared" si="2"/>
        <v>541.06817047482639</v>
      </c>
      <c r="F18" s="26">
        <f t="shared" si="3"/>
        <v>0</v>
      </c>
      <c r="G18" s="4"/>
      <c r="H18" s="4"/>
      <c r="I18" s="4"/>
      <c r="J18" s="4"/>
      <c r="K18" s="4"/>
      <c r="L18" s="4"/>
      <c r="M18" s="4"/>
      <c r="N18" s="4"/>
      <c r="O18" s="4"/>
    </row>
    <row r="19" spans="1:15" ht="19.5" x14ac:dyDescent="0.25">
      <c r="A19" s="7">
        <v>0.14000000000000001</v>
      </c>
      <c r="B19" s="5">
        <f t="shared" si="0"/>
        <v>0.40197591930571736</v>
      </c>
      <c r="C19" s="25">
        <v>118.76902855124921</v>
      </c>
      <c r="D19" s="6">
        <f t="shared" si="1"/>
        <v>2182.1549905167512</v>
      </c>
      <c r="E19" s="6">
        <f t="shared" si="2"/>
        <v>528.48639689262268</v>
      </c>
      <c r="F19" s="26">
        <f t="shared" si="3"/>
        <v>-6.8212102632969618E-13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ht="19.5" x14ac:dyDescent="0.25">
      <c r="A20" s="7">
        <v>0.15</v>
      </c>
      <c r="B20" s="5">
        <f t="shared" si="0"/>
        <v>0.42248183993992711</v>
      </c>
      <c r="C20" s="25">
        <v>117.97469909294603</v>
      </c>
      <c r="D20" s="6">
        <f t="shared" si="1"/>
        <v>2140.574655695631</v>
      </c>
      <c r="E20" s="6">
        <f t="shared" si="2"/>
        <v>516.36917840665365</v>
      </c>
      <c r="F20" s="26">
        <f t="shared" si="3"/>
        <v>0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ht="19.5" x14ac:dyDescent="0.25">
      <c r="A21" s="7">
        <v>0.16</v>
      </c>
      <c r="B21" s="5">
        <f t="shared" si="0"/>
        <v>0.44218009497118643</v>
      </c>
      <c r="C21" s="25">
        <v>117.19519256915144</v>
      </c>
      <c r="D21" s="6">
        <f t="shared" si="1"/>
        <v>2100.3554511131356</v>
      </c>
      <c r="E21" s="6">
        <f t="shared" si="2"/>
        <v>504.69419978797424</v>
      </c>
      <c r="F21" s="26">
        <f t="shared" si="3"/>
        <v>0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ht="19.5" x14ac:dyDescent="0.25">
      <c r="A22" s="7">
        <v>0.17</v>
      </c>
      <c r="B22" s="5">
        <f t="shared" si="0"/>
        <v>0.46111112300023632</v>
      </c>
      <c r="C22" s="25">
        <v>116.43008710092221</v>
      </c>
      <c r="D22" s="6">
        <f t="shared" si="1"/>
        <v>2061.4379616481151</v>
      </c>
      <c r="E22" s="6">
        <f t="shared" si="2"/>
        <v>493.44041749375975</v>
      </c>
      <c r="F22" s="26">
        <f t="shared" si="3"/>
        <v>0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ht="19.5" x14ac:dyDescent="0.25">
      <c r="A23" s="7">
        <v>0.18</v>
      </c>
      <c r="B23" s="5">
        <f t="shared" si="0"/>
        <v>0.47931297048098681</v>
      </c>
      <c r="C23" s="25">
        <v>115.67897507576274</v>
      </c>
      <c r="D23" s="6">
        <f t="shared" si="1"/>
        <v>2023.7658753641667</v>
      </c>
      <c r="E23" s="6">
        <f t="shared" si="2"/>
        <v>482.58797857859713</v>
      </c>
      <c r="F23" s="26">
        <f t="shared" si="3"/>
        <v>0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ht="19.5" x14ac:dyDescent="0.25">
      <c r="A24" s="7">
        <v>0.19</v>
      </c>
      <c r="B24" s="5">
        <f t="shared" si="0"/>
        <v>0.49682145059740723</v>
      </c>
      <c r="C24" s="25">
        <v>114.94146268569308</v>
      </c>
      <c r="D24" s="6">
        <f t="shared" si="1"/>
        <v>1987.285802389629</v>
      </c>
      <c r="E24" s="6">
        <f t="shared" si="2"/>
        <v>472.11814511848183</v>
      </c>
      <c r="F24" s="26">
        <f t="shared" si="3"/>
        <v>0</v>
      </c>
      <c r="G24" s="4"/>
      <c r="H24" s="4"/>
      <c r="I24" s="4"/>
      <c r="J24" s="4"/>
      <c r="K24" s="4"/>
      <c r="L24" s="4"/>
      <c r="M24" s="4"/>
      <c r="N24" s="4"/>
      <c r="O24" s="4"/>
    </row>
    <row r="25" spans="1:15" ht="19.5" x14ac:dyDescent="0.25">
      <c r="A25" s="7">
        <v>0.2</v>
      </c>
      <c r="B25" s="5">
        <f t="shared" si="0"/>
        <v>0.51367029076917714</v>
      </c>
      <c r="C25" s="25">
        <v>114.21716947098346</v>
      </c>
      <c r="D25" s="6">
        <f t="shared" si="1"/>
        <v>1951.9471049228728</v>
      </c>
      <c r="E25" s="6">
        <f t="shared" si="2"/>
        <v>462.01322376928175</v>
      </c>
      <c r="F25" s="26">
        <f t="shared" si="3"/>
        <v>0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 ht="19.5" x14ac:dyDescent="0.25">
      <c r="A26" s="7">
        <v>0.21</v>
      </c>
      <c r="B26" s="5">
        <f t="shared" si="0"/>
        <v>0.5298912696274436</v>
      </c>
      <c r="C26" s="25">
        <v>113.50572787098152</v>
      </c>
      <c r="D26" s="6">
        <f t="shared" si="1"/>
        <v>1917.7017376993199</v>
      </c>
      <c r="E26" s="6">
        <f t="shared" si="2"/>
        <v>452.25650010524384</v>
      </c>
      <c r="F26" s="26">
        <f t="shared" si="3"/>
        <v>0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ht="19.5" x14ac:dyDescent="0.25">
      <c r="A27" s="7">
        <v>0.22</v>
      </c>
      <c r="B27" s="5">
        <f t="shared" si="0"/>
        <v>0.54551434424131218</v>
      </c>
      <c r="C27" s="25">
        <v>112.80678278320799</v>
      </c>
      <c r="D27" s="6">
        <f t="shared" si="1"/>
        <v>1884.5040982881694</v>
      </c>
      <c r="E27" s="6">
        <f t="shared" si="2"/>
        <v>442.83217740590118</v>
      </c>
      <c r="F27" s="26">
        <f t="shared" si="3"/>
        <v>0</v>
      </c>
      <c r="G27" s="4"/>
      <c r="H27" s="4"/>
      <c r="I27" s="4"/>
      <c r="J27" s="4"/>
      <c r="K27" s="4"/>
      <c r="L27" s="4"/>
      <c r="M27" s="4"/>
      <c r="N27" s="4"/>
      <c r="O27" s="4"/>
    </row>
    <row r="28" spans="1:15" ht="19.5" x14ac:dyDescent="0.25">
      <c r="A28" s="7">
        <v>0.23</v>
      </c>
      <c r="B28" s="5">
        <f t="shared" si="0"/>
        <v>0.560567768318744</v>
      </c>
      <c r="C28" s="25">
        <v>112.11999113167468</v>
      </c>
      <c r="D28" s="6">
        <f t="shared" si="1"/>
        <v>1852.3108866184582</v>
      </c>
      <c r="E28" s="6">
        <f t="shared" si="2"/>
        <v>433.72531958149915</v>
      </c>
      <c r="F28" s="26">
        <f t="shared" si="3"/>
        <v>0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 ht="19.5" x14ac:dyDescent="0.25">
      <c r="A29" s="7">
        <v>0.24</v>
      </c>
      <c r="B29" s="5">
        <f t="shared" si="0"/>
        <v>0.57507820205223426</v>
      </c>
      <c r="C29" s="25">
        <v>111.44502144518593</v>
      </c>
      <c r="D29" s="6">
        <f t="shared" si="1"/>
        <v>1821.0809731654085</v>
      </c>
      <c r="E29" s="6">
        <f t="shared" si="2"/>
        <v>424.92179794776615</v>
      </c>
      <c r="F29" s="26">
        <f t="shared" si="3"/>
        <v>0</v>
      </c>
      <c r="G29" s="4"/>
      <c r="H29" s="4"/>
      <c r="I29" s="4"/>
      <c r="J29" s="4"/>
      <c r="K29" s="4"/>
      <c r="L29" s="4"/>
      <c r="M29" s="4"/>
      <c r="N29" s="4"/>
      <c r="O29" s="4"/>
    </row>
    <row r="30" spans="1:15" ht="19.5" x14ac:dyDescent="0.25">
      <c r="A30" s="7">
        <v>0.25</v>
      </c>
      <c r="B30" s="5">
        <f t="shared" si="0"/>
        <v>0.58907081422990493</v>
      </c>
      <c r="C30" s="25">
        <v>110.78155344621614</v>
      </c>
      <c r="D30" s="6">
        <f t="shared" si="1"/>
        <v>1790.7752752589108</v>
      </c>
      <c r="E30" s="6">
        <f t="shared" si="2"/>
        <v>416.40824158036253</v>
      </c>
      <c r="F30" s="26">
        <f t="shared" si="3"/>
        <v>0</v>
      </c>
      <c r="G30" s="4"/>
      <c r="H30" s="4"/>
      <c r="I30" s="4"/>
      <c r="J30" s="4"/>
      <c r="K30" s="4"/>
      <c r="L30" s="4"/>
      <c r="M30" s="4"/>
      <c r="N30" s="4"/>
      <c r="O30" s="4"/>
    </row>
    <row r="31" spans="1:15" ht="19.5" x14ac:dyDescent="0.25">
      <c r="A31" s="7">
        <v>0.26</v>
      </c>
      <c r="B31" s="5">
        <f t="shared" si="0"/>
        <v>0.60256937718625325</v>
      </c>
      <c r="C31" s="25">
        <v>110.1292776508092</v>
      </c>
      <c r="D31" s="6">
        <f t="shared" si="1"/>
        <v>1761.3566410059711</v>
      </c>
      <c r="E31" s="6">
        <f t="shared" si="2"/>
        <v>408.17199099790173</v>
      </c>
      <c r="F31" s="26">
        <f t="shared" si="3"/>
        <v>0</v>
      </c>
      <c r="G31" s="4"/>
      <c r="H31" s="4"/>
      <c r="I31" s="4"/>
      <c r="J31" s="4"/>
      <c r="K31" s="4"/>
      <c r="L31" s="4"/>
      <c r="M31" s="4"/>
      <c r="N31" s="4"/>
      <c r="O31" s="4"/>
    </row>
    <row r="32" spans="1:15" ht="19.5" x14ac:dyDescent="0.25">
      <c r="A32" s="7">
        <v>0.27</v>
      </c>
      <c r="B32" s="5">
        <f t="shared" si="0"/>
        <v>0.61559635512368027</v>
      </c>
      <c r="C32" s="25">
        <v>109.48789497981893</v>
      </c>
      <c r="D32" s="6">
        <f t="shared" si="1"/>
        <v>1732.7897403481368</v>
      </c>
      <c r="E32" s="6">
        <f t="shared" si="2"/>
        <v>400.20105493973068</v>
      </c>
      <c r="F32" s="26">
        <f t="shared" si="3"/>
        <v>0</v>
      </c>
      <c r="G32" s="4"/>
      <c r="H32" s="4"/>
      <c r="I32" s="4"/>
      <c r="J32" s="4"/>
      <c r="K32" s="4"/>
      <c r="L32" s="4"/>
      <c r="M32" s="4"/>
      <c r="N32" s="4"/>
      <c r="O32" s="4"/>
    </row>
    <row r="33" spans="1:15" ht="19.5" x14ac:dyDescent="0.25">
      <c r="A33" s="7">
        <v>0.28000000000000003</v>
      </c>
      <c r="B33" s="5">
        <f t="shared" si="0"/>
        <v>0.62817298629582408</v>
      </c>
      <c r="C33" s="25">
        <v>108.85711638170045</v>
      </c>
      <c r="D33" s="6">
        <f t="shared" si="1"/>
        <v>1705.0409628029508</v>
      </c>
      <c r="E33" s="6">
        <f t="shared" si="2"/>
        <v>392.48407002107433</v>
      </c>
      <c r="F33" s="26">
        <f t="shared" si="3"/>
        <v>0</v>
      </c>
      <c r="G33" s="4"/>
      <c r="H33" s="4"/>
      <c r="I33" s="4"/>
      <c r="J33" s="4"/>
      <c r="K33" s="4"/>
      <c r="L33" s="4"/>
      <c r="M33" s="4"/>
      <c r="N33" s="4"/>
      <c r="O33" s="4"/>
    </row>
    <row r="34" spans="1:15" ht="19.5" x14ac:dyDescent="0.25">
      <c r="A34" s="7">
        <v>0.28999999999999998</v>
      </c>
      <c r="B34" s="5">
        <f t="shared" si="0"/>
        <v>0.64031935950657637</v>
      </c>
      <c r="C34" s="25">
        <v>108.23666246696911</v>
      </c>
      <c r="D34" s="6">
        <f t="shared" si="1"/>
        <v>1678.0783214655105</v>
      </c>
      <c r="E34" s="6">
        <f t="shared" si="2"/>
        <v>385.01026306338218</v>
      </c>
      <c r="F34" s="26">
        <f t="shared" si="3"/>
        <v>6.2527760746888816E-13</v>
      </c>
      <c r="G34" s="4"/>
      <c r="H34" s="4"/>
      <c r="I34" s="4"/>
      <c r="J34" s="4"/>
      <c r="K34" s="4"/>
      <c r="L34" s="4"/>
      <c r="M34" s="4"/>
      <c r="N34" s="4"/>
      <c r="O34" s="4"/>
    </row>
    <row r="35" spans="1:15" ht="19.5" x14ac:dyDescent="0.25">
      <c r="A35" s="7">
        <v>0.3</v>
      </c>
      <c r="B35" s="5">
        <f t="shared" si="0"/>
        <v>0.65205448534412513</v>
      </c>
      <c r="C35" s="25">
        <v>107.62626315436211</v>
      </c>
      <c r="D35" s="6">
        <f t="shared" si="1"/>
        <v>1651.871362871784</v>
      </c>
      <c r="E35" s="6">
        <f t="shared" si="2"/>
        <v>377.76941591209197</v>
      </c>
      <c r="F35" s="26">
        <f t="shared" si="3"/>
        <v>5.1159076974727213E-13</v>
      </c>
      <c r="G35" s="4"/>
      <c r="H35" s="4"/>
      <c r="I35" s="4"/>
      <c r="J35" s="4"/>
      <c r="K35" s="4"/>
      <c r="L35" s="4"/>
      <c r="M35" s="4"/>
      <c r="N35" s="4"/>
      <c r="O35" s="4"/>
    </row>
    <row r="36" spans="1:15" ht="19.5" x14ac:dyDescent="0.25">
      <c r="A36" s="7">
        <v>0.31</v>
      </c>
      <c r="B36" s="5">
        <f t="shared" si="0"/>
        <v>0.66339636253754064</v>
      </c>
      <c r="C36" s="25">
        <v>107.02565732867184</v>
      </c>
      <c r="D36" s="6">
        <f t="shared" si="1"/>
        <v>1626.3910823500996</v>
      </c>
      <c r="E36" s="6">
        <f t="shared" si="2"/>
        <v>370.75183256734636</v>
      </c>
      <c r="F36" s="26">
        <f t="shared" si="3"/>
        <v>0</v>
      </c>
      <c r="G36" s="4"/>
      <c r="H36" s="4"/>
      <c r="I36" s="4"/>
      <c r="J36" s="4"/>
      <c r="K36" s="4"/>
      <c r="L36" s="4"/>
      <c r="M36" s="4"/>
      <c r="N36" s="4"/>
      <c r="O36" s="4"/>
    </row>
    <row r="37" spans="1:15" ht="19.5" x14ac:dyDescent="0.25">
      <c r="A37" s="7">
        <v>0.32</v>
      </c>
      <c r="B37" s="5">
        <f t="shared" si="0"/>
        <v>0.67436203979383402</v>
      </c>
      <c r="C37" s="25">
        <v>106.43459251016144</v>
      </c>
      <c r="D37" s="6">
        <f t="shared" si="1"/>
        <v>1601.6098445103557</v>
      </c>
      <c r="E37" s="6">
        <f t="shared" si="2"/>
        <v>363.94830846571546</v>
      </c>
      <c r="F37" s="26">
        <f t="shared" si="3"/>
        <v>-3.694822225952521E-13</v>
      </c>
      <c r="G37" s="4"/>
      <c r="H37" s="4"/>
      <c r="I37" s="4"/>
      <c r="J37" s="4"/>
      <c r="K37" s="4"/>
      <c r="L37" s="4"/>
      <c r="M37" s="4"/>
      <c r="N37" s="4"/>
      <c r="O37" s="4"/>
    </row>
    <row r="38" spans="1:15" ht="19.5" x14ac:dyDescent="0.25">
      <c r="A38" s="7">
        <v>0.33</v>
      </c>
      <c r="B38" s="5">
        <f t="shared" si="0"/>
        <v>0.68496767344615694</v>
      </c>
      <c r="C38" s="25">
        <v>105.85282453542536</v>
      </c>
      <c r="D38" s="6">
        <f t="shared" si="1"/>
        <v>1577.5013085426644</v>
      </c>
      <c r="E38" s="6">
        <f t="shared" si="2"/>
        <v>357.35010176256736</v>
      </c>
      <c r="F38" s="26">
        <f t="shared" si="3"/>
        <v>5.6843418860808015E-13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ht="19.5" x14ac:dyDescent="0.25">
      <c r="A39" s="7">
        <v>0.34</v>
      </c>
      <c r="B39" s="5">
        <f t="shared" si="0"/>
        <v>0.69522858121857467</v>
      </c>
      <c r="C39" s="25">
        <v>105.28011724951898</v>
      </c>
      <c r="D39" s="6">
        <f t="shared" si="1"/>
        <v>1554.0403580179905</v>
      </c>
      <c r="E39" s="6">
        <f t="shared" si="2"/>
        <v>350.94890647558071</v>
      </c>
      <c r="F39" s="26">
        <f t="shared" si="3"/>
        <v>0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ht="19.5" x14ac:dyDescent="0.25">
      <c r="A40" s="7">
        <v>0.35</v>
      </c>
      <c r="B40" s="5">
        <f t="shared" si="0"/>
        <v>0.70515929238955666</v>
      </c>
      <c r="C40" s="25">
        <v>104.71624220914666</v>
      </c>
      <c r="D40" s="6">
        <f t="shared" si="1"/>
        <v>1531.2030349030376</v>
      </c>
      <c r="E40" s="6">
        <f t="shared" si="2"/>
        <v>344.73682735990155</v>
      </c>
      <c r="F40" s="26">
        <f t="shared" si="3"/>
        <v>8.8107299234252423E-13</v>
      </c>
      <c r="G40" s="4"/>
      <c r="H40" s="4"/>
      <c r="I40" s="4"/>
      <c r="J40" s="4"/>
      <c r="K40" s="4"/>
      <c r="L40" s="4"/>
      <c r="M40" s="4"/>
      <c r="N40" s="4"/>
      <c r="O40" s="4"/>
    </row>
    <row r="41" spans="1:15" ht="19.5" x14ac:dyDescent="0.25">
      <c r="A41" s="7">
        <v>0.36</v>
      </c>
      <c r="B41" s="5">
        <f t="shared" si="0"/>
        <v>0.7147735946148609</v>
      </c>
      <c r="C41" s="25">
        <v>104.16097839667431</v>
      </c>
      <c r="D41" s="6">
        <f t="shared" si="1"/>
        <v>1508.9664775202621</v>
      </c>
      <c r="E41" s="6">
        <f t="shared" si="2"/>
        <v>338.70635639485226</v>
      </c>
      <c r="F41" s="26">
        <f t="shared" si="3"/>
        <v>2.2737367544323206E-13</v>
      </c>
      <c r="G41" s="4"/>
      <c r="H41" s="4"/>
      <c r="I41" s="4"/>
      <c r="J41" s="4"/>
      <c r="K41" s="4"/>
      <c r="L41" s="4"/>
      <c r="M41" s="4"/>
      <c r="N41" s="4"/>
      <c r="O41" s="4"/>
    </row>
    <row r="42" spans="1:15" ht="19.5" x14ac:dyDescent="0.25">
      <c r="A42" s="7">
        <v>0.37</v>
      </c>
      <c r="B42" s="5">
        <f t="shared" si="0"/>
        <v>0.7240845776505821</v>
      </c>
      <c r="C42" s="25">
        <v>103.61411194470834</v>
      </c>
      <c r="D42" s="6">
        <f t="shared" si="1"/>
        <v>1487.3088622011956</v>
      </c>
      <c r="E42" s="6">
        <f t="shared" si="2"/>
        <v>332.85035077072655</v>
      </c>
      <c r="F42" s="26">
        <f t="shared" si="3"/>
        <v>0</v>
      </c>
      <c r="G42" s="4"/>
      <c r="H42" s="4"/>
      <c r="I42" s="4"/>
      <c r="J42" s="4"/>
      <c r="K42" s="4"/>
      <c r="L42" s="4"/>
      <c r="M42" s="4"/>
      <c r="N42" s="4"/>
      <c r="O42" s="4"/>
    </row>
    <row r="43" spans="1:15" ht="19.5" x14ac:dyDescent="0.25">
      <c r="A43" s="7">
        <v>0.38</v>
      </c>
      <c r="B43" s="5">
        <f t="shared" si="0"/>
        <v>0.73310467419892889</v>
      </c>
      <c r="C43" s="25">
        <v>103.07543587096983</v>
      </c>
      <c r="D43" s="6">
        <f t="shared" si="1"/>
        <v>1466.2093483978576</v>
      </c>
      <c r="E43" s="6">
        <f t="shared" si="2"/>
        <v>327.16201227228231</v>
      </c>
      <c r="F43" s="26">
        <f t="shared" si="3"/>
        <v>-9.3791641120333225E-13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ht="19.5" x14ac:dyDescent="0.25">
      <c r="A44" s="7">
        <v>0.39</v>
      </c>
      <c r="B44" s="5">
        <f t="shared" si="0"/>
        <v>0.74184569808232326</v>
      </c>
      <c r="C44" s="25">
        <v>102.54474982317811</v>
      </c>
      <c r="D44" s="6">
        <f t="shared" si="1"/>
        <v>1445.6480270322197</v>
      </c>
      <c r="E44" s="6">
        <f t="shared" si="2"/>
        <v>321.63486796300884</v>
      </c>
      <c r="F44" s="26">
        <f t="shared" si="3"/>
        <v>-1.0516032489249483E-12</v>
      </c>
      <c r="G44" s="4"/>
      <c r="H44" s="4"/>
      <c r="I44" s="4"/>
      <c r="J44" s="4"/>
      <c r="K44" s="4"/>
      <c r="L44" s="4"/>
      <c r="M44" s="4"/>
      <c r="N44" s="4"/>
      <c r="O44" s="4"/>
    </row>
    <row r="45" spans="1:15" ht="19.5" x14ac:dyDescent="0.25">
      <c r="A45" s="7">
        <v>0.4</v>
      </c>
      <c r="B45" s="5">
        <f t="shared" si="0"/>
        <v>0.75031887993591717</v>
      </c>
      <c r="C45" s="25">
        <v>102.02185983365094</v>
      </c>
      <c r="D45" s="6">
        <f t="shared" si="1"/>
        <v>1425.6058718782426</v>
      </c>
      <c r="E45" s="6">
        <f t="shared" si="2"/>
        <v>316.26275208116971</v>
      </c>
      <c r="F45" s="26">
        <f t="shared" si="3"/>
        <v>1.1084466677857563E-12</v>
      </c>
      <c r="G45" s="4"/>
      <c r="H45" s="4"/>
      <c r="I45" s="4"/>
      <c r="J45" s="4"/>
      <c r="K45" s="4"/>
      <c r="L45" s="4"/>
      <c r="M45" s="4"/>
      <c r="N45" s="4"/>
      <c r="O45" s="4"/>
    </row>
    <row r="46" spans="1:15" ht="19.5" x14ac:dyDescent="0.25">
      <c r="A46" s="7">
        <v>0.41</v>
      </c>
      <c r="B46" s="5">
        <f t="shared" si="0"/>
        <v>0.75853490059425599</v>
      </c>
      <c r="C46" s="25">
        <v>101.50657808332222</v>
      </c>
      <c r="D46" s="6">
        <f t="shared" si="1"/>
        <v>1406.0646937844745</v>
      </c>
      <c r="E46" s="6">
        <f t="shared" si="2"/>
        <v>311.03978906502624</v>
      </c>
      <c r="F46" s="26">
        <f t="shared" si="3"/>
        <v>0</v>
      </c>
      <c r="G46" s="4"/>
      <c r="H46" s="4"/>
      <c r="I46" s="4"/>
      <c r="J46" s="4"/>
      <c r="K46" s="4"/>
      <c r="L46" s="4"/>
      <c r="M46" s="4"/>
      <c r="N46" s="4"/>
      <c r="O46" s="4"/>
    </row>
    <row r="47" spans="1:15" ht="19.5" x14ac:dyDescent="0.25">
      <c r="A47" s="7">
        <v>0.42</v>
      </c>
      <c r="B47" s="5">
        <f t="shared" si="0"/>
        <v>0.76650392233453291</v>
      </c>
      <c r="C47" s="25">
        <v>100.99872267487463</v>
      </c>
      <c r="D47" s="6">
        <f t="shared" si="1"/>
        <v>1387.0070975577262</v>
      </c>
      <c r="E47" s="6">
        <f t="shared" si="2"/>
        <v>305.96037763061287</v>
      </c>
      <c r="F47" s="26">
        <f t="shared" si="3"/>
        <v>-4.5474735088646412E-13</v>
      </c>
      <c r="G47" s="4"/>
      <c r="H47" s="4"/>
      <c r="I47" s="4"/>
      <c r="J47" s="4"/>
      <c r="K47" s="4"/>
      <c r="L47" s="4"/>
      <c r="M47" s="4"/>
      <c r="N47" s="4"/>
      <c r="O47" s="4"/>
    </row>
    <row r="48" spans="1:15" ht="19.5" x14ac:dyDescent="0.25">
      <c r="A48" s="7">
        <v>0.43</v>
      </c>
      <c r="B48" s="5">
        <f t="shared" si="0"/>
        <v>0.77423561812679764</v>
      </c>
      <c r="C48" s="25">
        <v>100.49811741468515</v>
      </c>
      <c r="D48" s="6">
        <f t="shared" si="1"/>
        <v>1368.4164413403867</v>
      </c>
      <c r="E48" s="6">
        <f t="shared" si="2"/>
        <v>301.01917583093496</v>
      </c>
      <c r="F48" s="26">
        <f t="shared" si="3"/>
        <v>8.5265128291212022E-13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ht="19.5" x14ac:dyDescent="0.25">
      <c r="A49" s="7">
        <v>0.44</v>
      </c>
      <c r="B49" s="5">
        <f t="shared" si="0"/>
        <v>0.78173919903011468</v>
      </c>
      <c r="C49" s="25">
        <v>100.00459160328084</v>
      </c>
      <c r="D49" s="6">
        <f t="shared" si="1"/>
        <v>1350.2767983247436</v>
      </c>
      <c r="E49" s="6">
        <f t="shared" si="2"/>
        <v>296.21108703055842</v>
      </c>
      <c r="F49" s="26">
        <f t="shared" si="3"/>
        <v>0</v>
      </c>
      <c r="G49" s="4"/>
      <c r="H49" s="4"/>
      <c r="I49" s="4"/>
      <c r="J49" s="4"/>
      <c r="K49" s="4"/>
      <c r="L49" s="4"/>
      <c r="M49" s="4"/>
      <c r="N49" s="4"/>
      <c r="O49" s="4"/>
    </row>
    <row r="50" spans="1:15" ht="19.5" x14ac:dyDescent="0.25">
      <c r="A50" s="7">
        <v>0.45</v>
      </c>
      <c r="B50" s="5">
        <f t="shared" si="0"/>
        <v>0.78902343986335033</v>
      </c>
      <c r="C50" s="25">
        <v>99.517979834005132</v>
      </c>
      <c r="D50" s="6">
        <f t="shared" si="1"/>
        <v>1332.5729206581029</v>
      </c>
      <c r="E50" s="6">
        <f t="shared" si="2"/>
        <v>291.53124673427988</v>
      </c>
      <c r="F50" s="26">
        <f t="shared" si="3"/>
        <v>-2.2737367544323206E-13</v>
      </c>
      <c r="G50" s="4"/>
      <c r="H50" s="4"/>
      <c r="I50" s="4"/>
      <c r="J50" s="4"/>
      <c r="K50" s="4"/>
      <c r="L50" s="4"/>
      <c r="M50" s="4"/>
      <c r="N50" s="4"/>
      <c r="O50" s="4"/>
    </row>
    <row r="51" spans="1:15" ht="19.5" x14ac:dyDescent="0.25">
      <c r="A51" s="7">
        <v>0.46</v>
      </c>
      <c r="B51" s="5">
        <f t="shared" si="0"/>
        <v>0.79609670326973581</v>
      </c>
      <c r="C51" s="25">
        <v>99.038121799599068</v>
      </c>
      <c r="D51" s="6">
        <f t="shared" si="1"/>
        <v>1315.2902054021722</v>
      </c>
      <c r="E51" s="6">
        <f t="shared" si="2"/>
        <v>286.97501021296586</v>
      </c>
      <c r="F51" s="26">
        <f t="shared" si="3"/>
        <v>-7.9580786405131221E-13</v>
      </c>
      <c r="G51" s="4"/>
      <c r="H51" s="4"/>
      <c r="I51" s="4"/>
      <c r="J51" s="4"/>
      <c r="K51" s="4"/>
      <c r="L51" s="4"/>
      <c r="M51" s="4"/>
      <c r="N51" s="4"/>
      <c r="O51" s="4"/>
    </row>
    <row r="52" spans="1:15" ht="19.5" x14ac:dyDescent="0.25">
      <c r="A52" s="7">
        <v>0.47</v>
      </c>
      <c r="B52" s="5">
        <f t="shared" si="0"/>
        <v>0.80296696228547293</v>
      </c>
      <c r="C52" s="25">
        <v>98.564862106406807</v>
      </c>
      <c r="D52" s="6">
        <f t="shared" si="1"/>
        <v>1298.4146624190626</v>
      </c>
      <c r="E52" s="6">
        <f t="shared" si="2"/>
        <v>282.53794087366083</v>
      </c>
      <c r="F52" s="26">
        <f t="shared" si="3"/>
        <v>3.4106051316484809E-13</v>
      </c>
      <c r="G52" s="4"/>
      <c r="H52" s="4"/>
      <c r="I52" s="4"/>
      <c r="J52" s="4"/>
      <c r="K52" s="4"/>
      <c r="L52" s="4"/>
      <c r="M52" s="4"/>
      <c r="N52" s="4"/>
      <c r="O52" s="4"/>
    </row>
    <row r="53" spans="1:15" ht="19.5" x14ac:dyDescent="0.25">
      <c r="A53" s="7">
        <v>0.48</v>
      </c>
      <c r="B53" s="5">
        <f t="shared" si="0"/>
        <v>0.80964182151456743</v>
      </c>
      <c r="C53" s="25">
        <v>98.098050095919334</v>
      </c>
      <c r="D53" s="6">
        <f t="shared" si="1"/>
        <v>1281.932884064732</v>
      </c>
      <c r="E53" s="6">
        <f t="shared" si="2"/>
        <v>278.21579932486287</v>
      </c>
      <c r="F53" s="26">
        <f t="shared" si="3"/>
        <v>0</v>
      </c>
      <c r="G53" s="4"/>
      <c r="H53" s="4"/>
      <c r="I53" s="4"/>
      <c r="J53" s="4"/>
      <c r="K53" s="4"/>
      <c r="L53" s="4"/>
      <c r="M53" s="4"/>
      <c r="N53" s="4"/>
      <c r="O53" s="4"/>
    </row>
    <row r="54" spans="1:15" ht="19.5" x14ac:dyDescent="0.25">
      <c r="A54" s="7">
        <v>0.49</v>
      </c>
      <c r="B54" s="5">
        <f t="shared" si="0"/>
        <v>0.81612853700453103</v>
      </c>
      <c r="C54" s="25">
        <v>97.637539673377518</v>
      </c>
      <c r="D54" s="6">
        <f t="shared" si="1"/>
        <v>1265.8320165784564</v>
      </c>
      <c r="E54" s="6">
        <f t="shared" si="2"/>
        <v>274.00453309128608</v>
      </c>
      <c r="F54" s="26">
        <f t="shared" si="3"/>
        <v>5.1159076974727213E-13</v>
      </c>
      <c r="G54" s="4"/>
      <c r="H54" s="4"/>
      <c r="I54" s="4"/>
      <c r="J54" s="4"/>
      <c r="K54" s="4"/>
      <c r="L54" s="4"/>
      <c r="M54" s="4"/>
      <c r="N54" s="4"/>
      <c r="O54" s="4"/>
    </row>
    <row r="55" spans="1:15" ht="19.5" x14ac:dyDescent="0.25">
      <c r="A55" s="7">
        <v>0.5</v>
      </c>
      <c r="B55" s="5">
        <f t="shared" si="0"/>
        <v>0.82243403491072531</v>
      </c>
      <c r="C55" s="25">
        <v>97.183189143163034</v>
      </c>
      <c r="D55" s="6">
        <f t="shared" si="1"/>
        <v>1250.0997330643024</v>
      </c>
      <c r="E55" s="6">
        <f t="shared" si="2"/>
        <v>269.90026693569797</v>
      </c>
      <c r="F55" s="26">
        <f t="shared" si="3"/>
        <v>0</v>
      </c>
      <c r="G55" s="4"/>
      <c r="H55" s="4"/>
      <c r="I55" s="4"/>
      <c r="J55" s="4"/>
      <c r="K55" s="4"/>
      <c r="L55" s="4"/>
      <c r="M55" s="4"/>
      <c r="N55" s="4"/>
      <c r="O55" s="4"/>
    </row>
    <row r="56" spans="1:15" ht="19.5" x14ac:dyDescent="0.25">
      <c r="A56" s="7">
        <v>0.51</v>
      </c>
      <c r="B56" s="5">
        <f t="shared" si="0"/>
        <v>0.82856492903066137</v>
      </c>
      <c r="C56" s="25">
        <v>96.73486105071126</v>
      </c>
      <c r="D56" s="6">
        <f t="shared" si="1"/>
        <v>1234.7242079672601</v>
      </c>
      <c r="E56" s="6">
        <f t="shared" si="2"/>
        <v>265.89929374836197</v>
      </c>
      <c r="F56" s="26">
        <f t="shared" si="3"/>
        <v>0</v>
      </c>
      <c r="G56" s="4"/>
      <c r="H56" s="4"/>
      <c r="I56" s="4"/>
      <c r="J56" s="4"/>
      <c r="K56" s="4"/>
      <c r="L56" s="4"/>
      <c r="M56" s="4"/>
      <c r="N56" s="4"/>
      <c r="O56" s="4"/>
    </row>
    <row r="57" spans="1:15" ht="19.5" x14ac:dyDescent="0.25">
      <c r="A57" s="7">
        <v>0.52</v>
      </c>
      <c r="B57" s="5">
        <f t="shared" si="0"/>
        <v>0.83452753728375628</v>
      </c>
      <c r="C57" s="25">
        <v>96.292422030690119</v>
      </c>
      <c r="D57" s="6">
        <f t="shared" si="1"/>
        <v>1219.6940929531822</v>
      </c>
      <c r="E57" s="6">
        <f t="shared" si="2"/>
        <v>261.99806596738961</v>
      </c>
      <c r="F57" s="26">
        <f t="shared" si="3"/>
        <v>-1.7621459846850485E-12</v>
      </c>
      <c r="G57" s="4"/>
      <c r="H57" s="4"/>
      <c r="I57" s="4"/>
      <c r="J57" s="4"/>
      <c r="K57" s="4"/>
      <c r="L57" s="4"/>
      <c r="M57" s="4"/>
      <c r="N57" s="4"/>
      <c r="O57" s="4"/>
    </row>
    <row r="58" spans="1:15" ht="19.5" x14ac:dyDescent="0.25">
      <c r="A58" s="7">
        <v>0.53</v>
      </c>
      <c r="B58" s="5">
        <f t="shared" si="0"/>
        <v>0.84032789720650591</v>
      </c>
      <c r="C58" s="25">
        <v>95.8557426611941</v>
      </c>
      <c r="D58" s="6">
        <f t="shared" si="1"/>
        <v>1204.9984941074424</v>
      </c>
      <c r="E58" s="6">
        <f t="shared" si="2"/>
        <v>258.19318749586256</v>
      </c>
      <c r="F58" s="26">
        <f t="shared" si="3"/>
        <v>0</v>
      </c>
      <c r="G58" s="4"/>
      <c r="H58" s="4"/>
      <c r="I58" s="4"/>
      <c r="J58" s="4"/>
      <c r="K58" s="4"/>
      <c r="L58" s="4"/>
      <c r="M58" s="4"/>
      <c r="N58" s="4"/>
      <c r="O58" s="4"/>
    </row>
    <row r="59" spans="1:15" ht="19.5" x14ac:dyDescent="0.25">
      <c r="A59" s="7">
        <v>0.54</v>
      </c>
      <c r="B59" s="5">
        <f t="shared" si="0"/>
        <v>0.84597178052812705</v>
      </c>
      <c r="C59" s="25">
        <v>95.424697323714099</v>
      </c>
      <c r="D59" s="6">
        <f t="shared" si="1"/>
        <v>1190.6269503729195</v>
      </c>
      <c r="E59" s="6">
        <f t="shared" si="2"/>
        <v>254.4814060839648</v>
      </c>
      <c r="F59" s="26">
        <f t="shared" si="3"/>
        <v>-3.2684965844964609E-13</v>
      </c>
      <c r="G59" s="4"/>
      <c r="H59" s="4"/>
      <c r="I59" s="4"/>
      <c r="J59" s="4"/>
      <c r="K59" s="4"/>
      <c r="L59" s="4"/>
      <c r="M59" s="4"/>
      <c r="N59" s="4"/>
      <c r="O59" s="4"/>
    </row>
    <row r="60" spans="1:15" ht="19.5" x14ac:dyDescent="0.25">
      <c r="A60" s="7">
        <v>0.55000000000000004</v>
      </c>
      <c r="B60" s="5">
        <f t="shared" si="0"/>
        <v>0.85146470688692988</v>
      </c>
      <c r="C60" s="25">
        <v>94.999164068646792</v>
      </c>
      <c r="D60" s="6">
        <f t="shared" si="1"/>
        <v>1176.5694131528485</v>
      </c>
      <c r="E60" s="6">
        <f t="shared" si="2"/>
        <v>250.85960614651893</v>
      </c>
      <c r="F60" s="26">
        <f t="shared" si="3"/>
        <v>-2.1316282072803006E-13</v>
      </c>
      <c r="G60" s="4"/>
      <c r="H60" s="4"/>
      <c r="I60" s="4"/>
      <c r="J60" s="4"/>
      <c r="K60" s="4"/>
      <c r="L60" s="4"/>
      <c r="M60" s="4"/>
      <c r="N60" s="4"/>
      <c r="O60" s="4"/>
    </row>
    <row r="61" spans="1:15" ht="19.5" x14ac:dyDescent="0.25">
      <c r="A61" s="7">
        <v>0.56000000000000005</v>
      </c>
      <c r="B61" s="5">
        <f t="shared" si="0"/>
        <v>0.85681195674354649</v>
      </c>
      <c r="C61" s="25">
        <v>94.57902448612154</v>
      </c>
      <c r="D61" s="6">
        <f t="shared" si="1"/>
        <v>1162.8162270090986</v>
      </c>
      <c r="E61" s="6">
        <f t="shared" si="2"/>
        <v>247.32480198841927</v>
      </c>
      <c r="F61" s="26">
        <f t="shared" si="3"/>
        <v>1.9895196601282805E-13</v>
      </c>
      <c r="G61" s="4"/>
      <c r="H61" s="4"/>
      <c r="I61" s="4"/>
      <c r="J61" s="4"/>
      <c r="K61" s="4"/>
      <c r="L61" s="4"/>
      <c r="M61" s="4"/>
      <c r="N61" s="4"/>
      <c r="O61" s="4"/>
    </row>
    <row r="62" spans="1:15" ht="19.5" x14ac:dyDescent="0.25">
      <c r="A62" s="7">
        <v>0.56999999999999995</v>
      </c>
      <c r="B62" s="5">
        <f t="shared" si="0"/>
        <v>0.8620185835430525</v>
      </c>
      <c r="C62" s="25">
        <v>94.164163581924726</v>
      </c>
      <c r="D62" s="6">
        <f t="shared" si="1"/>
        <v>1149.3581113907369</v>
      </c>
      <c r="E62" s="6">
        <f t="shared" si="2"/>
        <v>243.8741314122793</v>
      </c>
      <c r="F62" s="26">
        <f t="shared" si="3"/>
        <v>0</v>
      </c>
      <c r="G62" s="4"/>
      <c r="H62" s="4"/>
      <c r="I62" s="4"/>
      <c r="J62" s="4"/>
      <c r="K62" s="4"/>
      <c r="L62" s="4"/>
      <c r="M62" s="4"/>
      <c r="N62" s="4"/>
      <c r="O62" s="4"/>
    </row>
    <row r="63" spans="1:15" ht="19.5" x14ac:dyDescent="0.25">
      <c r="A63" s="7">
        <v>0.57999999999999996</v>
      </c>
      <c r="B63" s="5">
        <f t="shared" si="0"/>
        <v>0.8670894251744039</v>
      </c>
      <c r="C63" s="25">
        <v>93.754469658313766</v>
      </c>
      <c r="D63" s="6">
        <f t="shared" si="1"/>
        <v>1136.1861433319775</v>
      </c>
      <c r="E63" s="6">
        <f t="shared" si="2"/>
        <v>240.50484968441032</v>
      </c>
      <c r="F63" s="26">
        <f t="shared" si="3"/>
        <v>7.1054273576010019E-13</v>
      </c>
      <c r="G63" s="4"/>
      <c r="H63" s="4"/>
      <c r="I63" s="4"/>
      <c r="J63" s="4"/>
      <c r="K63" s="4"/>
      <c r="L63" s="4"/>
      <c r="M63" s="4"/>
      <c r="N63" s="4"/>
      <c r="O63" s="4"/>
    </row>
    <row r="64" spans="1:15" ht="19.5" x14ac:dyDescent="0.25">
      <c r="A64" s="7">
        <v>0.59</v>
      </c>
      <c r="B64" s="5">
        <f t="shared" si="0"/>
        <v>0.87202911477224088</v>
      </c>
      <c r="C64" s="25">
        <v>93.34983419951898</v>
      </c>
      <c r="D64" s="6">
        <f t="shared" si="1"/>
        <v>1123.2917410625478</v>
      </c>
      <c r="E64" s="6">
        <f t="shared" si="2"/>
        <v>237.21432383682205</v>
      </c>
      <c r="F64" s="26">
        <f t="shared" si="3"/>
        <v>-1.5631940186722204E-13</v>
      </c>
      <c r="G64" s="4"/>
      <c r="H64" s="4"/>
      <c r="I64" s="4"/>
      <c r="J64" s="4"/>
      <c r="K64" s="4"/>
      <c r="L64" s="4"/>
      <c r="M64" s="4"/>
      <c r="N64" s="4"/>
      <c r="O64" s="4"/>
    </row>
    <row r="65" spans="1:15" ht="19.5" x14ac:dyDescent="0.25">
      <c r="A65" s="7">
        <v>0.6</v>
      </c>
      <c r="B65" s="5">
        <f t="shared" si="0"/>
        <v>0.87684209090290066</v>
      </c>
      <c r="C65" s="25">
        <v>92.950151761738624</v>
      </c>
      <c r="D65" s="6">
        <f t="shared" si="1"/>
        <v>1110.6666484770076</v>
      </c>
      <c r="E65" s="6">
        <f t="shared" si="2"/>
        <v>234.00002728448914</v>
      </c>
      <c r="F65" s="26">
        <f t="shared" si="3"/>
        <v>-1.8474111129762605E-13</v>
      </c>
      <c r="G65" s="4"/>
      <c r="H65" s="4"/>
      <c r="I65" s="4"/>
      <c r="J65" s="4"/>
      <c r="K65" s="4"/>
      <c r="L65" s="4"/>
      <c r="M65" s="4"/>
      <c r="N65" s="4"/>
      <c r="O65" s="4"/>
    </row>
    <row r="66" spans="1:15" ht="19.5" x14ac:dyDescent="0.25">
      <c r="A66" s="7">
        <v>0.61</v>
      </c>
      <c r="B66" s="5">
        <f t="shared" si="0"/>
        <v>0.88153260717366788</v>
      </c>
      <c r="C66" s="25">
        <v>92.555319867441796</v>
      </c>
      <c r="D66" s="6">
        <f t="shared" si="1"/>
        <v>1098.3029204130944</v>
      </c>
      <c r="E66" s="6">
        <f t="shared" si="2"/>
        <v>230.85953473849227</v>
      </c>
      <c r="F66" s="26">
        <f t="shared" si="3"/>
        <v>3.979039320256561E-13</v>
      </c>
      <c r="G66" s="4"/>
      <c r="H66" s="4"/>
      <c r="I66" s="4"/>
      <c r="J66" s="4"/>
      <c r="K66" s="4"/>
      <c r="L66" s="4"/>
      <c r="M66" s="4"/>
      <c r="N66" s="4"/>
      <c r="O66" s="4"/>
    </row>
    <row r="67" spans="1:15" ht="19.5" x14ac:dyDescent="0.25">
      <c r="A67" s="7">
        <v>0.62</v>
      </c>
      <c r="B67" s="5">
        <f t="shared" si="0"/>
        <v>0.88610474130152883</v>
      </c>
      <c r="C67" s="25">
        <v>92.165238903799803</v>
      </c>
      <c r="D67" s="6">
        <f t="shared" si="1"/>
        <v>1086.1929086921966</v>
      </c>
      <c r="E67" s="6">
        <f t="shared" si="2"/>
        <v>227.79051739694214</v>
      </c>
      <c r="F67" s="26">
        <f t="shared" si="3"/>
        <v>0</v>
      </c>
      <c r="G67" s="4"/>
      <c r="H67" s="4"/>
      <c r="I67" s="4"/>
      <c r="J67" s="4"/>
      <c r="K67" s="4"/>
      <c r="L67" s="4"/>
      <c r="M67" s="4"/>
      <c r="N67" s="4"/>
      <c r="O67" s="4"/>
    </row>
    <row r="68" spans="1:15" ht="19.5" x14ac:dyDescent="0.25">
      <c r="A68" s="7">
        <v>0.63</v>
      </c>
      <c r="B68" s="5">
        <f t="shared" si="0"/>
        <v>0.89056240367523187</v>
      </c>
      <c r="C68" s="25">
        <v>91.779812025073511</v>
      </c>
      <c r="D68" s="6">
        <f t="shared" si="1"/>
        <v>1074.3292488780573</v>
      </c>
      <c r="E68" s="6">
        <f t="shared" si="2"/>
        <v>224.79073839682357</v>
      </c>
      <c r="F68" s="26">
        <f t="shared" si="3"/>
        <v>-9.0949470177292824E-13</v>
      </c>
      <c r="G68" s="4"/>
      <c r="H68" s="4"/>
      <c r="I68" s="4"/>
      <c r="J68" s="4"/>
      <c r="K68" s="4"/>
      <c r="L68" s="4"/>
      <c r="M68" s="4"/>
      <c r="N68" s="4"/>
      <c r="O68" s="4"/>
    </row>
    <row r="69" spans="1:15" ht="19.5" x14ac:dyDescent="0.25">
      <c r="A69" s="7">
        <v>0.64</v>
      </c>
      <c r="B69" s="5">
        <f t="shared" ref="B69:B105" si="4">+A69*D69/760</f>
        <v>0.89490934544216849</v>
      </c>
      <c r="C69" s="25">
        <v>91.398945058793146</v>
      </c>
      <c r="D69" s="6">
        <f t="shared" si="1"/>
        <v>1062.704847712575</v>
      </c>
      <c r="E69" s="6">
        <f t="shared" si="2"/>
        <v>221.85804851097825</v>
      </c>
      <c r="F69" s="26">
        <f t="shared" si="3"/>
        <v>-2.1316282072803006E-13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ht="19.5" x14ac:dyDescent="0.25">
      <c r="A70" s="7">
        <v>0.65</v>
      </c>
      <c r="B70" s="5">
        <f t="shared" si="4"/>
        <v>0.8991491661494343</v>
      </c>
      <c r="C70" s="25">
        <v>91.022546415570886</v>
      </c>
      <c r="D70" s="6">
        <f t="shared" si="1"/>
        <v>1051.3128711901077</v>
      </c>
      <c r="E70" s="6">
        <f t="shared" si="2"/>
        <v>218.99038207551169</v>
      </c>
      <c r="F70" s="26">
        <f t="shared" si="3"/>
        <v>8.8107299234252423E-13</v>
      </c>
      <c r="G70" s="4"/>
      <c r="H70" s="4"/>
      <c r="I70" s="4"/>
      <c r="J70" s="4"/>
      <c r="K70" s="4"/>
      <c r="L70" s="4"/>
      <c r="M70" s="4"/>
      <c r="N70" s="4"/>
      <c r="O70" s="4"/>
    </row>
    <row r="71" spans="1:15" ht="19.5" x14ac:dyDescent="0.25">
      <c r="A71" s="7">
        <v>0.66</v>
      </c>
      <c r="B71" s="5">
        <f t="shared" si="4"/>
        <v>0.90328532096642955</v>
      </c>
      <c r="C71" s="25">
        <v>90.650527002396032</v>
      </c>
      <c r="D71" s="6">
        <f t="shared" ref="D71:D105" si="5">10^($I$4-$J$4/(C71+$K$4))</f>
        <v>1040.1467332340703</v>
      </c>
      <c r="E71" s="6">
        <f t="shared" ref="E71:E105" si="6">10^($I$5-$J$5/($K$5+C71))</f>
        <v>216.18575313386575</v>
      </c>
      <c r="F71" s="26">
        <f t="shared" ref="F71:F105" si="7">$F$2-A71*D71-(1-A71)*E71</f>
        <v>-8.3844042819691822E-13</v>
      </c>
      <c r="G71" s="4"/>
      <c r="H71" s="4"/>
      <c r="I71" s="4"/>
      <c r="J71" s="4"/>
      <c r="K71" s="4"/>
      <c r="L71" s="4"/>
      <c r="M71" s="4"/>
      <c r="N71" s="4"/>
      <c r="O71" s="4"/>
    </row>
    <row r="72" spans="1:15" ht="19.5" x14ac:dyDescent="0.25">
      <c r="A72" s="7">
        <v>0.67</v>
      </c>
      <c r="B72" s="5">
        <f t="shared" si="4"/>
        <v>0.90732112751453808</v>
      </c>
      <c r="C72" s="25">
        <v>90.282800139265632</v>
      </c>
      <c r="D72" s="6">
        <f t="shared" si="5"/>
        <v>1029.2000849418641</v>
      </c>
      <c r="E72" s="6">
        <f t="shared" si="6"/>
        <v>213.44225178469526</v>
      </c>
      <c r="F72" s="26">
        <f t="shared" si="7"/>
        <v>1.6058265828178264E-12</v>
      </c>
      <c r="G72" s="4"/>
      <c r="H72" s="4"/>
      <c r="I72" s="4"/>
      <c r="J72" s="4"/>
      <c r="K72" s="4"/>
      <c r="L72" s="4"/>
      <c r="M72" s="4"/>
      <c r="N72" s="4"/>
      <c r="O72" s="4"/>
    </row>
    <row r="73" spans="1:15" ht="19.5" x14ac:dyDescent="0.25">
      <c r="A73" s="7">
        <v>0.68</v>
      </c>
      <c r="B73" s="5">
        <f t="shared" si="4"/>
        <v>0.91125977232778144</v>
      </c>
      <c r="C73" s="25">
        <v>89.919281479013989</v>
      </c>
      <c r="D73" s="6">
        <f t="shared" si="5"/>
        <v>1018.4668043663439</v>
      </c>
      <c r="E73" s="6">
        <f t="shared" si="6"/>
        <v>210.75804072152019</v>
      </c>
      <c r="F73" s="26">
        <f t="shared" si="7"/>
        <v>-3.1263880373444408E-13</v>
      </c>
      <c r="G73" s="4"/>
      <c r="H73" s="4"/>
      <c r="I73" s="4"/>
      <c r="J73" s="4"/>
      <c r="K73" s="4"/>
      <c r="L73" s="4"/>
      <c r="M73" s="4"/>
      <c r="N73" s="4"/>
      <c r="O73" s="4"/>
    </row>
    <row r="74" spans="1:15" ht="19.5" x14ac:dyDescent="0.25">
      <c r="A74" s="7">
        <v>0.69</v>
      </c>
      <c r="B74" s="5">
        <f t="shared" si="4"/>
        <v>0.91510431696657679</v>
      </c>
      <c r="C74" s="25">
        <v>89.559888930204465</v>
      </c>
      <c r="D74" s="6">
        <f t="shared" si="5"/>
        <v>1007.9409868037658</v>
      </c>
      <c r="E74" s="6">
        <f t="shared" si="6"/>
        <v>208.13135195290832</v>
      </c>
      <c r="F74" s="26">
        <f t="shared" si="7"/>
        <v>0</v>
      </c>
      <c r="G74" s="4"/>
      <c r="H74" s="4"/>
      <c r="I74" s="4"/>
      <c r="J74" s="4"/>
      <c r="K74" s="4"/>
      <c r="L74" s="4"/>
      <c r="M74" s="4"/>
      <c r="N74" s="4"/>
      <c r="O74" s="4"/>
    </row>
    <row r="75" spans="1:15" ht="19.5" x14ac:dyDescent="0.25">
      <c r="A75" s="7">
        <v>0.7</v>
      </c>
      <c r="B75" s="5">
        <f t="shared" si="4"/>
        <v>0.91885770380552811</v>
      </c>
      <c r="C75" s="25">
        <v>89.204542582958965</v>
      </c>
      <c r="D75" s="6">
        <f t="shared" si="5"/>
        <v>997.61693556028774</v>
      </c>
      <c r="E75" s="6">
        <f t="shared" si="6"/>
        <v>205.56048369265673</v>
      </c>
      <c r="F75" s="26">
        <f t="shared" si="7"/>
        <v>1.6058265828178264E-12</v>
      </c>
      <c r="G75" s="4"/>
      <c r="H75" s="4"/>
      <c r="I75" s="4"/>
      <c r="J75" s="4"/>
      <c r="K75" s="4"/>
      <c r="L75" s="4"/>
      <c r="M75" s="4"/>
      <c r="N75" s="4"/>
      <c r="O75" s="4"/>
    </row>
    <row r="76" spans="1:15" ht="19.5" x14ac:dyDescent="0.25">
      <c r="A76" s="7">
        <v>0.71</v>
      </c>
      <c r="B76" s="5">
        <f t="shared" si="4"/>
        <v>0.92252276151455714</v>
      </c>
      <c r="C76" s="25">
        <v>88.853164637600756</v>
      </c>
      <c r="D76" s="6">
        <f t="shared" si="5"/>
        <v>987.48915317051194</v>
      </c>
      <c r="E76" s="6">
        <f t="shared" si="6"/>
        <v>203.04379741012556</v>
      </c>
      <c r="F76" s="26">
        <f t="shared" si="7"/>
        <v>1.2079226507921703E-13</v>
      </c>
      <c r="G76" s="4"/>
      <c r="H76" s="4"/>
      <c r="I76" s="4"/>
      <c r="J76" s="4"/>
      <c r="K76" s="4"/>
      <c r="L76" s="4"/>
      <c r="M76" s="4"/>
      <c r="N76" s="4"/>
      <c r="O76" s="4"/>
    </row>
    <row r="77" spans="1:15" ht="19.5" x14ac:dyDescent="0.25">
      <c r="A77" s="7">
        <v>0.72</v>
      </c>
      <c r="B77" s="5">
        <f t="shared" si="4"/>
        <v>0.9261022102515607</v>
      </c>
      <c r="C77" s="25">
        <v>88.505679335994429</v>
      </c>
      <c r="D77" s="6">
        <f t="shared" si="5"/>
        <v>977.55233304331409</v>
      </c>
      <c r="E77" s="6">
        <f t="shared" si="6"/>
        <v>200.57971503148116</v>
      </c>
      <c r="F77" s="26">
        <f t="shared" si="7"/>
        <v>-8.5975671026972122E-13</v>
      </c>
      <c r="G77" s="4"/>
      <c r="H77" s="4"/>
      <c r="I77" s="4"/>
      <c r="J77" s="4"/>
      <c r="K77" s="4"/>
      <c r="L77" s="4"/>
      <c r="M77" s="4"/>
      <c r="N77" s="4"/>
      <c r="O77" s="4"/>
    </row>
    <row r="78" spans="1:15" ht="19.5" x14ac:dyDescent="0.25">
      <c r="A78" s="7">
        <v>0.73</v>
      </c>
      <c r="B78" s="5">
        <f t="shared" si="4"/>
        <v>0.92959866658359003</v>
      </c>
      <c r="C78" s="25">
        <v>88.162012895470966</v>
      </c>
      <c r="D78" s="6">
        <f t="shared" si="5"/>
        <v>967.80135151168281</v>
      </c>
      <c r="E78" s="6">
        <f t="shared" si="6"/>
        <v>198.1667162832241</v>
      </c>
      <c r="F78" s="26">
        <f t="shared" si="7"/>
        <v>1.0444978215673473E-12</v>
      </c>
      <c r="G78" s="4"/>
      <c r="H78" s="4"/>
      <c r="I78" s="4"/>
      <c r="J78" s="4"/>
      <c r="K78" s="4"/>
      <c r="L78" s="4"/>
      <c r="M78" s="4"/>
      <c r="N78" s="4"/>
      <c r="O78" s="4"/>
    </row>
    <row r="79" spans="1:15" ht="19.5" x14ac:dyDescent="0.25">
      <c r="A79" s="7">
        <v>0.74</v>
      </c>
      <c r="B79" s="5">
        <f t="shared" si="4"/>
        <v>0.93301464815240776</v>
      </c>
      <c r="C79" s="25">
        <v>87.822093445231275</v>
      </c>
      <c r="D79" s="6">
        <f t="shared" si="5"/>
        <v>958.23126026463501</v>
      </c>
      <c r="E79" s="6">
        <f t="shared" si="6"/>
        <v>195.80333616988443</v>
      </c>
      <c r="F79" s="26">
        <f t="shared" si="7"/>
        <v>1.5631940186722204E-13</v>
      </c>
      <c r="G79" s="4"/>
      <c r="H79" s="4"/>
      <c r="I79" s="4"/>
      <c r="J79" s="4"/>
      <c r="K79" s="4"/>
      <c r="L79" s="4"/>
      <c r="M79" s="4"/>
      <c r="N79" s="4"/>
      <c r="O79" s="4"/>
    </row>
    <row r="80" spans="1:15" ht="19.5" x14ac:dyDescent="0.25">
      <c r="A80" s="7">
        <v>0.75</v>
      </c>
      <c r="B80" s="5">
        <f t="shared" si="4"/>
        <v>0.93635257809924577</v>
      </c>
      <c r="C80" s="25">
        <v>87.485850965124158</v>
      </c>
      <c r="D80" s="6">
        <f t="shared" si="5"/>
        <v>948.83727914056908</v>
      </c>
      <c r="E80" s="6">
        <f t="shared" si="6"/>
        <v>193.48816257829665</v>
      </c>
      <c r="F80" s="26">
        <f t="shared" si="7"/>
        <v>-9.7344354799133725E-13</v>
      </c>
      <c r="G80" s="4"/>
      <c r="H80" s="4"/>
      <c r="I80" s="4"/>
      <c r="J80" s="4"/>
      <c r="K80" s="4"/>
      <c r="L80" s="4"/>
      <c r="M80" s="4"/>
      <c r="N80" s="4"/>
      <c r="O80" s="4"/>
    </row>
    <row r="81" spans="1:15" ht="19.5" x14ac:dyDescent="0.25">
      <c r="A81" s="7">
        <v>0.76</v>
      </c>
      <c r="B81" s="5">
        <f t="shared" si="4"/>
        <v>0.93961478926273867</v>
      </c>
      <c r="C81" s="25">
        <v>87.153217226702395</v>
      </c>
      <c r="D81" s="6">
        <f t="shared" si="5"/>
        <v>939.61478926273867</v>
      </c>
      <c r="E81" s="6">
        <f t="shared" si="6"/>
        <v>191.21983400132811</v>
      </c>
      <c r="F81" s="26">
        <f t="shared" si="7"/>
        <v>-1.1368683772161603E-13</v>
      </c>
      <c r="G81" s="4"/>
      <c r="H81" s="4"/>
      <c r="I81" s="4"/>
      <c r="J81" s="4"/>
      <c r="K81" s="4"/>
      <c r="L81" s="4"/>
      <c r="M81" s="4"/>
      <c r="N81" s="4"/>
      <c r="O81" s="4"/>
    </row>
    <row r="82" spans="1:15" ht="19.5" x14ac:dyDescent="0.25">
      <c r="A82" s="7">
        <v>0.77</v>
      </c>
      <c r="B82" s="5">
        <f t="shared" si="4"/>
        <v>0.94280352816301327</v>
      </c>
      <c r="C82" s="25">
        <v>86.824125736462506</v>
      </c>
      <c r="D82" s="6">
        <f t="shared" si="5"/>
        <v>930.55932649855856</v>
      </c>
      <c r="E82" s="6">
        <f t="shared" si="6"/>
        <v>188.99703737439171</v>
      </c>
      <c r="F82" s="26">
        <f t="shared" si="7"/>
        <v>-1.6342482922482304E-13</v>
      </c>
      <c r="G82" s="4"/>
      <c r="H82" s="4"/>
      <c r="I82" s="4"/>
      <c r="J82" s="4"/>
      <c r="K82" s="4"/>
      <c r="L82" s="4"/>
      <c r="M82" s="4"/>
      <c r="N82" s="4"/>
      <c r="O82" s="4"/>
    </row>
    <row r="83" spans="1:15" ht="19.5" x14ac:dyDescent="0.25">
      <c r="A83" s="7">
        <v>0.78</v>
      </c>
      <c r="B83" s="5">
        <f t="shared" si="4"/>
        <v>0.94592095878413118</v>
      </c>
      <c r="C83" s="25">
        <v>86.498511681177277</v>
      </c>
      <c r="D83" s="6">
        <f t="shared" si="5"/>
        <v>921.66657522556363</v>
      </c>
      <c r="E83" s="6">
        <f t="shared" si="6"/>
        <v>186.81850601845014</v>
      </c>
      <c r="F83" s="26">
        <f t="shared" si="7"/>
        <v>1.2860823517257813E-12</v>
      </c>
      <c r="G83" s="4"/>
      <c r="H83" s="4"/>
      <c r="I83" s="4"/>
      <c r="J83" s="4"/>
      <c r="K83" s="4"/>
      <c r="L83" s="4"/>
      <c r="M83" s="4"/>
      <c r="N83" s="4"/>
      <c r="O83" s="4"/>
    </row>
    <row r="84" spans="1:15" ht="19.5" x14ac:dyDescent="0.25">
      <c r="A84" s="7">
        <v>0.79</v>
      </c>
      <c r="B84" s="5">
        <f t="shared" si="4"/>
        <v>0.9489691661663594</v>
      </c>
      <c r="C84" s="25">
        <v>86.176311875237943</v>
      </c>
      <c r="D84" s="6">
        <f t="shared" si="5"/>
        <v>912.93236238788995</v>
      </c>
      <c r="E84" s="6">
        <f t="shared" si="6"/>
        <v>184.68301768365114</v>
      </c>
      <c r="F84" s="26">
        <f t="shared" si="7"/>
        <v>1.2789769243681803E-13</v>
      </c>
      <c r="G84" s="4"/>
      <c r="H84" s="4"/>
      <c r="I84" s="4"/>
      <c r="J84" s="4"/>
      <c r="K84" s="4"/>
      <c r="L84" s="4"/>
      <c r="M84" s="4"/>
      <c r="N84" s="4"/>
      <c r="O84" s="4"/>
    </row>
    <row r="85" spans="1:15" ht="19.5" x14ac:dyDescent="0.25">
      <c r="A85" s="7">
        <v>0.8</v>
      </c>
      <c r="B85" s="5">
        <f t="shared" si="4"/>
        <v>0.95195015981893649</v>
      </c>
      <c r="C85" s="25">
        <v>85.857464709920237</v>
      </c>
      <c r="D85" s="6">
        <f t="shared" si="5"/>
        <v>904.35265182798969</v>
      </c>
      <c r="E85" s="6">
        <f t="shared" si="6"/>
        <v>182.58939268804116</v>
      </c>
      <c r="F85" s="26">
        <f t="shared" si="7"/>
        <v>0</v>
      </c>
      <c r="G85" s="4"/>
      <c r="H85" s="4"/>
      <c r="I85" s="4"/>
      <c r="J85" s="4"/>
      <c r="K85" s="4"/>
      <c r="L85" s="4"/>
      <c r="M85" s="4"/>
      <c r="N85" s="4"/>
      <c r="O85" s="4"/>
    </row>
    <row r="86" spans="1:15" ht="19.5" x14ac:dyDescent="0.25">
      <c r="A86" s="7">
        <v>0.81</v>
      </c>
      <c r="B86" s="5">
        <f t="shared" si="4"/>
        <v>0.9548658769634536</v>
      </c>
      <c r="C86" s="25">
        <v>85.541910104499706</v>
      </c>
      <c r="D86" s="6">
        <f t="shared" si="5"/>
        <v>895.92353887928971</v>
      </c>
      <c r="E86" s="6">
        <f t="shared" si="6"/>
        <v>180.53649214618443</v>
      </c>
      <c r="F86" s="26">
        <f t="shared" si="7"/>
        <v>2.5579538487363607E-13</v>
      </c>
      <c r="G86" s="4"/>
      <c r="H86" s="4"/>
      <c r="I86" s="4"/>
      <c r="J86" s="4"/>
      <c r="K86" s="4"/>
      <c r="L86" s="4"/>
      <c r="M86" s="4"/>
      <c r="N86" s="4"/>
      <c r="O86" s="4"/>
    </row>
    <row r="87" spans="1:15" ht="19.5" x14ac:dyDescent="0.25">
      <c r="A87" s="7">
        <v>0.82</v>
      </c>
      <c r="B87" s="5">
        <f t="shared" si="4"/>
        <v>0.95771818561723188</v>
      </c>
      <c r="C87" s="25">
        <v>85.229589459137955</v>
      </c>
      <c r="D87" s="6">
        <f t="shared" si="5"/>
        <v>887.64124520621499</v>
      </c>
      <c r="E87" s="6">
        <f t="shared" si="6"/>
        <v>178.52321628279068</v>
      </c>
      <c r="F87" s="26">
        <f t="shared" si="7"/>
        <v>1.4424017535930034E-12</v>
      </c>
      <c r="G87" s="4"/>
      <c r="H87" s="4"/>
      <c r="I87" s="4"/>
      <c r="J87" s="4"/>
      <c r="K87" s="4"/>
      <c r="L87" s="4"/>
      <c r="M87" s="4"/>
      <c r="N87" s="4"/>
      <c r="O87" s="4"/>
    </row>
    <row r="88" spans="1:15" ht="19.5" x14ac:dyDescent="0.25">
      <c r="A88" s="7">
        <v>0.83</v>
      </c>
      <c r="B88" s="5">
        <f t="shared" si="4"/>
        <v>0.96050888752559016</v>
      </c>
      <c r="C88" s="25">
        <v>84.920445609469951</v>
      </c>
      <c r="D88" s="6">
        <f t="shared" si="5"/>
        <v>879.50211387885361</v>
      </c>
      <c r="E88" s="6">
        <f t="shared" si="6"/>
        <v>176.54850282677421</v>
      </c>
      <c r="F88" s="26">
        <f t="shared" si="7"/>
        <v>-1.0658141036401503E-13</v>
      </c>
      <c r="G88" s="4"/>
      <c r="H88" s="4"/>
      <c r="I88" s="4"/>
      <c r="J88" s="4"/>
      <c r="K88" s="4"/>
      <c r="L88" s="4"/>
      <c r="M88" s="4"/>
      <c r="N88" s="4"/>
      <c r="O88" s="4"/>
    </row>
    <row r="89" spans="1:15" ht="19.5" x14ac:dyDescent="0.25">
      <c r="A89" s="7">
        <v>0.84</v>
      </c>
      <c r="B89" s="5">
        <f t="shared" si="4"/>
        <v>0.96323972095128096</v>
      </c>
      <c r="C89" s="25">
        <v>84.614422782822501</v>
      </c>
      <c r="D89" s="6">
        <f t="shared" si="5"/>
        <v>871.50260467020667</v>
      </c>
      <c r="E89" s="6">
        <f t="shared" si="6"/>
        <v>174.61132548141919</v>
      </c>
      <c r="F89" s="26">
        <f t="shared" si="7"/>
        <v>-5.9685589803848416E-13</v>
      </c>
      <c r="G89" s="4"/>
      <c r="H89" s="4"/>
      <c r="I89" s="4"/>
      <c r="J89" s="4"/>
      <c r="K89" s="4"/>
      <c r="L89" s="4"/>
      <c r="M89" s="4"/>
      <c r="N89" s="4"/>
      <c r="O89" s="4"/>
    </row>
    <row r="90" spans="1:15" ht="19.5" x14ac:dyDescent="0.25">
      <c r="A90" s="7">
        <v>0.85</v>
      </c>
      <c r="B90" s="5">
        <f t="shared" si="4"/>
        <v>0.96591236332896169</v>
      </c>
      <c r="C90" s="25">
        <v>84.311466555999232</v>
      </c>
      <c r="D90" s="6">
        <f t="shared" si="5"/>
        <v>863.63928956471875</v>
      </c>
      <c r="E90" s="6">
        <f t="shared" si="6"/>
        <v>172.7106924665986</v>
      </c>
      <c r="F90" s="26">
        <f t="shared" si="7"/>
        <v>-6.8212102632969618E-13</v>
      </c>
      <c r="G90" s="4"/>
      <c r="H90" s="4"/>
      <c r="I90" s="4"/>
      <c r="J90" s="4"/>
      <c r="K90" s="4"/>
      <c r="L90" s="4"/>
      <c r="M90" s="4"/>
      <c r="N90" s="4"/>
      <c r="O90" s="4"/>
    </row>
    <row r="91" spans="1:15" ht="19.5" x14ac:dyDescent="0.25">
      <c r="A91" s="7">
        <v>0.86</v>
      </c>
      <c r="B91" s="5">
        <f t="shared" si="4"/>
        <v>0.96852843379198572</v>
      </c>
      <c r="C91" s="25">
        <v>84.01152381456825</v>
      </c>
      <c r="D91" s="6">
        <f t="shared" si="5"/>
        <v>855.90884846733627</v>
      </c>
      <c r="E91" s="6">
        <f t="shared" si="6"/>
        <v>170.84564512922495</v>
      </c>
      <c r="F91" s="26">
        <f t="shared" si="7"/>
        <v>-6.8212102632969618E-13</v>
      </c>
      <c r="G91" s="4"/>
      <c r="H91" s="4"/>
      <c r="I91" s="4"/>
      <c r="J91" s="4"/>
      <c r="K91" s="4"/>
      <c r="L91" s="4"/>
      <c r="M91" s="4"/>
      <c r="N91" s="4"/>
      <c r="O91" s="4"/>
    </row>
    <row r="92" spans="1:15" ht="19.5" x14ac:dyDescent="0.25">
      <c r="A92" s="7">
        <v>0.87</v>
      </c>
      <c r="B92" s="5">
        <f t="shared" si="4"/>
        <v>0.97108949557844348</v>
      </c>
      <c r="C92" s="25">
        <v>83.714542713592849</v>
      </c>
      <c r="D92" s="6">
        <f t="shared" si="5"/>
        <v>848.30806510300806</v>
      </c>
      <c r="E92" s="6">
        <f t="shared" si="6"/>
        <v>169.01525661833062</v>
      </c>
      <c r="F92" s="26">
        <f t="shared" si="7"/>
        <v>0</v>
      </c>
      <c r="G92" s="4"/>
      <c r="H92" s="4"/>
      <c r="I92" s="4"/>
      <c r="J92" s="4"/>
      <c r="K92" s="4"/>
      <c r="L92" s="4"/>
      <c r="M92" s="4"/>
      <c r="N92" s="4"/>
      <c r="O92" s="4"/>
    </row>
    <row r="93" spans="1:15" ht="19.5" x14ac:dyDescent="0.25">
      <c r="A93" s="7">
        <v>0.88</v>
      </c>
      <c r="B93" s="5">
        <f t="shared" si="4"/>
        <v>0.97359705832293741</v>
      </c>
      <c r="C93" s="25">
        <v>83.420472639747359</v>
      </c>
      <c r="D93" s="6">
        <f t="shared" si="5"/>
        <v>840.83382309708236</v>
      </c>
      <c r="E93" s="6">
        <f t="shared" si="6"/>
        <v>167.21863062139786</v>
      </c>
      <c r="F93" s="26">
        <f t="shared" si="7"/>
        <v>-1.7763568394002505E-13</v>
      </c>
      <c r="G93" s="4"/>
      <c r="H93" s="4"/>
      <c r="I93" s="4"/>
      <c r="J93" s="4"/>
      <c r="K93" s="4"/>
      <c r="L93" s="4"/>
      <c r="M93" s="4"/>
      <c r="N93" s="4"/>
      <c r="O93" s="4"/>
    </row>
    <row r="94" spans="1:15" ht="19.5" x14ac:dyDescent="0.25">
      <c r="A94" s="7">
        <v>0.89</v>
      </c>
      <c r="B94" s="5">
        <f t="shared" si="4"/>
        <v>0.97605258024018293</v>
      </c>
      <c r="C94" s="25">
        <v>83.129264174763719</v>
      </c>
      <c r="D94" s="6">
        <f t="shared" si="5"/>
        <v>833.48310222757186</v>
      </c>
      <c r="E94" s="6">
        <f t="shared" si="6"/>
        <v>165.45490015874125</v>
      </c>
      <c r="F94" s="26">
        <f t="shared" si="7"/>
        <v>-5.4001247917767614E-13</v>
      </c>
      <c r="G94" s="4"/>
      <c r="H94" s="4"/>
      <c r="I94" s="4"/>
      <c r="J94" s="4"/>
      <c r="K94" s="4"/>
      <c r="L94" s="4"/>
      <c r="M94" s="4"/>
      <c r="N94" s="4"/>
      <c r="O94" s="4"/>
    </row>
    <row r="95" spans="1:15" ht="19.5" x14ac:dyDescent="0.25">
      <c r="A95" s="7">
        <v>0.9</v>
      </c>
      <c r="B95" s="5">
        <f t="shared" si="4"/>
        <v>0.97845747020619211</v>
      </c>
      <c r="C95" s="25">
        <v>82.8408690601552</v>
      </c>
      <c r="D95" s="6">
        <f t="shared" si="5"/>
        <v>826.25297484078453</v>
      </c>
      <c r="E95" s="6">
        <f t="shared" si="6"/>
        <v>163.7232264329366</v>
      </c>
      <c r="F95" s="26">
        <f t="shared" si="7"/>
        <v>2.9842794901924208E-13</v>
      </c>
      <c r="G95" s="4"/>
      <c r="H95" s="4"/>
      <c r="I95" s="4"/>
      <c r="J95" s="4"/>
      <c r="K95" s="4"/>
      <c r="L95" s="4"/>
      <c r="M95" s="4"/>
      <c r="N95" s="4"/>
      <c r="O95" s="4"/>
    </row>
    <row r="96" spans="1:15" ht="19.5" x14ac:dyDescent="0.25">
      <c r="A96" s="7">
        <v>0.91</v>
      </c>
      <c r="B96" s="5">
        <f t="shared" si="4"/>
        <v>0.98081308974244397</v>
      </c>
      <c r="C96" s="25">
        <v>82.555240163167625</v>
      </c>
      <c r="D96" s="6">
        <f t="shared" si="5"/>
        <v>819.14060242226083</v>
      </c>
      <c r="E96" s="6">
        <f t="shared" si="6"/>
        <v>162.02279773046914</v>
      </c>
      <c r="F96" s="26">
        <f t="shared" si="7"/>
        <v>3.694822225952521E-13</v>
      </c>
      <c r="G96" s="4"/>
      <c r="H96" s="4"/>
      <c r="I96" s="4"/>
      <c r="J96" s="4"/>
      <c r="K96" s="4"/>
      <c r="L96" s="4"/>
      <c r="M96" s="4"/>
      <c r="N96" s="4"/>
      <c r="O96" s="4"/>
    </row>
    <row r="97" spans="1:15" ht="19.5" x14ac:dyDescent="0.25">
      <c r="A97" s="7">
        <v>0.92</v>
      </c>
      <c r="B97" s="5">
        <f t="shared" si="4"/>
        <v>0.98312075490811457</v>
      </c>
      <c r="C97" s="25">
        <v>82.272331443909323</v>
      </c>
      <c r="D97" s="6">
        <f t="shared" si="5"/>
        <v>812.1432323153989</v>
      </c>
      <c r="E97" s="6">
        <f t="shared" si="6"/>
        <v>160.35282837291038</v>
      </c>
      <c r="F97" s="26">
        <f t="shared" si="7"/>
        <v>1.2967404927621828E-13</v>
      </c>
      <c r="G97" s="4"/>
      <c r="H97" s="4"/>
      <c r="I97" s="4"/>
      <c r="J97" s="4"/>
      <c r="K97" s="4"/>
      <c r="L97" s="4"/>
      <c r="M97" s="4"/>
      <c r="N97" s="4"/>
      <c r="O97" s="4"/>
    </row>
    <row r="98" spans="1:15" ht="19.5" x14ac:dyDescent="0.25">
      <c r="A98" s="7">
        <v>0.93</v>
      </c>
      <c r="B98" s="5">
        <f t="shared" si="4"/>
        <v>0.98538173810518792</v>
      </c>
      <c r="C98" s="25">
        <v>81.992097923614054</v>
      </c>
      <c r="D98" s="6">
        <f t="shared" si="5"/>
        <v>805.25819458058356</v>
      </c>
      <c r="E98" s="6">
        <f t="shared" si="6"/>
        <v>158.71255771512352</v>
      </c>
      <c r="F98" s="26">
        <f t="shared" si="7"/>
        <v>-1.4441781104324036E-12</v>
      </c>
      <c r="G98" s="4"/>
      <c r="H98" s="4"/>
      <c r="I98" s="4"/>
      <c r="J98" s="4"/>
      <c r="K98" s="4"/>
      <c r="L98" s="4"/>
      <c r="M98" s="4"/>
      <c r="N98" s="4"/>
      <c r="O98" s="4"/>
    </row>
    <row r="99" spans="1:15" ht="19.5" x14ac:dyDescent="0.25">
      <c r="A99" s="7">
        <v>0.94</v>
      </c>
      <c r="B99" s="5">
        <f t="shared" si="4"/>
        <v>0.98759726980094054</v>
      </c>
      <c r="C99" s="25">
        <v>81.714495653992032</v>
      </c>
      <c r="D99" s="6">
        <f t="shared" si="5"/>
        <v>798.48289898799453</v>
      </c>
      <c r="E99" s="6">
        <f t="shared" si="6"/>
        <v>157.101249188098</v>
      </c>
      <c r="F99" s="26">
        <f t="shared" si="7"/>
        <v>-7.2830630415410269E-13</v>
      </c>
      <c r="G99" s="4"/>
      <c r="H99" s="4"/>
      <c r="I99" s="4"/>
      <c r="J99" s="4"/>
      <c r="K99" s="4"/>
      <c r="L99" s="4"/>
      <c r="M99" s="4"/>
      <c r="N99" s="4"/>
      <c r="O99" s="4"/>
    </row>
    <row r="100" spans="1:15" ht="19.5" x14ac:dyDescent="0.25">
      <c r="A100" s="7">
        <v>0.95</v>
      </c>
      <c r="B100" s="5">
        <f t="shared" si="4"/>
        <v>0.98976854017209348</v>
      </c>
      <c r="C100" s="25">
        <v>81.439481687627875</v>
      </c>
      <c r="D100" s="6">
        <f t="shared" si="5"/>
        <v>791.81483213767478</v>
      </c>
      <c r="E100" s="6">
        <f t="shared" si="6"/>
        <v>155.51818938417998</v>
      </c>
      <c r="F100" s="26">
        <f t="shared" si="7"/>
        <v>-5.0626169922907138E-14</v>
      </c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9.5" x14ac:dyDescent="0.25">
      <c r="A101" s="7">
        <v>0.96</v>
      </c>
      <c r="B101" s="5">
        <f t="shared" si="4"/>
        <v>0.99189670067460078</v>
      </c>
      <c r="C101" s="25">
        <v>81.167014049383752</v>
      </c>
      <c r="D101" s="6">
        <f t="shared" si="5"/>
        <v>785.25155470072571</v>
      </c>
      <c r="E101" s="6">
        <f t="shared" si="6"/>
        <v>153.96268718257659</v>
      </c>
      <c r="F101" s="26">
        <f t="shared" si="7"/>
        <v>3.1263880373444408E-13</v>
      </c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9.5" x14ac:dyDescent="0.25">
      <c r="A102" s="7">
        <v>0.97</v>
      </c>
      <c r="B102" s="5">
        <f t="shared" si="4"/>
        <v>0.99398286554290183</v>
      </c>
      <c r="C102" s="25">
        <v>80.897051708769538</v>
      </c>
      <c r="D102" s="6">
        <f t="shared" si="5"/>
        <v>778.79069877588188</v>
      </c>
      <c r="E102" s="6">
        <f t="shared" si="6"/>
        <v>152.43407291311945</v>
      </c>
      <c r="F102" s="26">
        <f t="shared" si="7"/>
        <v>1.0116352200384426E-12</v>
      </c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9.5" x14ac:dyDescent="0.25">
      <c r="A103" s="7">
        <v>0.98</v>
      </c>
      <c r="B103" s="5">
        <f t="shared" si="4"/>
        <v>0.99602811322219864</v>
      </c>
      <c r="C103" s="25">
        <v>80.629554553242713</v>
      </c>
      <c r="D103" s="6">
        <f t="shared" si="5"/>
        <v>772.42996535599082</v>
      </c>
      <c r="E103" s="6">
        <f t="shared" si="6"/>
        <v>150.93169755640983</v>
      </c>
      <c r="F103" s="26">
        <f t="shared" si="7"/>
        <v>8.0513373745816352E-13</v>
      </c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9.5" x14ac:dyDescent="0.25">
      <c r="A104" s="7">
        <v>0.99</v>
      </c>
      <c r="B104" s="5">
        <f t="shared" si="4"/>
        <v>0.99803348773712131</v>
      </c>
      <c r="C104" s="25">
        <v>80.364483362402609</v>
      </c>
      <c r="D104" s="6">
        <f t="shared" si="5"/>
        <v>766.16712189920429</v>
      </c>
      <c r="E104" s="6">
        <f t="shared" si="6"/>
        <v>149.45493197854628</v>
      </c>
      <c r="F104" s="26">
        <f t="shared" si="7"/>
        <v>2.3152590955533014E-12</v>
      </c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9.5" x14ac:dyDescent="0.25">
      <c r="A105" s="7">
        <v>1</v>
      </c>
      <c r="B105" s="5">
        <f t="shared" si="4"/>
        <v>1.0000000000000011</v>
      </c>
      <c r="C105" s="25">
        <v>80.101799783044811</v>
      </c>
      <c r="D105" s="6">
        <f t="shared" si="5"/>
        <v>760.0000000000008</v>
      </c>
      <c r="E105" s="6">
        <f t="shared" si="6"/>
        <v>148.00316619874923</v>
      </c>
      <c r="F105" s="26">
        <f t="shared" si="7"/>
        <v>-7.9580786405131221E-13</v>
      </c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9.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9.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9.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9.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9.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9.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9.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9.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9.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9.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9.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9.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9.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9.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</sheetData>
  <phoneticPr fontId="1" type="noConversion"/>
  <pageMargins left="0.75" right="0.75" top="1" bottom="1" header="0.5" footer="0.5"/>
  <pageSetup scale="22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7</vt:i4>
      </vt:variant>
    </vt:vector>
  </HeadingPairs>
  <TitlesOfParts>
    <vt:vector size="9" baseType="lpstr">
      <vt:lpstr>10-Tray</vt:lpstr>
      <vt:lpstr>VLE</vt:lpstr>
      <vt:lpstr>Stream Compositions</vt:lpstr>
      <vt:lpstr>TOL and BOL</vt:lpstr>
      <vt:lpstr>Stair Steps</vt:lpstr>
      <vt:lpstr>Flow</vt:lpstr>
      <vt:lpstr>Temp</vt:lpstr>
      <vt:lpstr>Mole</vt:lpstr>
      <vt:lpstr>XY 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Clark</dc:creator>
  <cp:lastModifiedBy>Lane, Alan</cp:lastModifiedBy>
  <cp:lastPrinted>2019-03-13T01:21:07Z</cp:lastPrinted>
  <dcterms:created xsi:type="dcterms:W3CDTF">2012-01-13T18:02:02Z</dcterms:created>
  <dcterms:modified xsi:type="dcterms:W3CDTF">2020-02-02T00:18:58Z</dcterms:modified>
</cp:coreProperties>
</file>