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obiedw\Desktop\Documents\A Separations Book\HW Solutions\"/>
    </mc:Choice>
  </mc:AlternateContent>
  <bookViews>
    <workbookView xWindow="0" yWindow="0" windowWidth="24000" windowHeight="10890"/>
  </bookViews>
  <sheets>
    <sheet name="1-Stage" sheetId="5" r:id="rId1"/>
    <sheet name="1-Stage xy" sheetId="10" r:id="rId2"/>
    <sheet name="1-Stage Txy" sheetId="11" r:id="rId3"/>
    <sheet name="Butane-Hexane VLE" sheetId="2" r:id="rId4"/>
    <sheet name="BH xy" sheetId="3" r:id="rId5"/>
    <sheet name="BH Txy" sheetId="4" r:id="rId6"/>
  </sheets>
  <definedNames>
    <definedName name="solver_adj" localSheetId="0" hidden="1">'1-Stage'!$F$6,'1-Stage'!$I$2:$I$3,'1-Stage'!$I$9:$I$10</definedName>
    <definedName name="solver_adj" localSheetId="3" hidden="1">'Butane-Hexane VLE'!$H$6:$H$106</definedName>
    <definedName name="solver_cvg" localSheetId="0" hidden="1">0.0001</definedName>
    <definedName name="solver_cvg" localSheetId="3" hidden="1">0.0001</definedName>
    <definedName name="solver_drv" localSheetId="0" hidden="1">1</definedName>
    <definedName name="solver_drv" localSheetId="3" hidden="1">1</definedName>
    <definedName name="solver_eng" localSheetId="0" hidden="1">1</definedName>
    <definedName name="solver_eng" localSheetId="3" hidden="1">1</definedName>
    <definedName name="solver_est" localSheetId="0" hidden="1">1</definedName>
    <definedName name="solver_est" localSheetId="3" hidden="1">1</definedName>
    <definedName name="solver_itr" localSheetId="0" hidden="1">2147483647</definedName>
    <definedName name="solver_itr" localSheetId="3" hidden="1">2147483647</definedName>
    <definedName name="solver_lhs1" localSheetId="0" hidden="1">'1-Stage'!$L$7:$L$10</definedName>
    <definedName name="solver_lhs1" localSheetId="3" hidden="1">'Butane-Hexane VLE'!$K$7:$K$106</definedName>
    <definedName name="solver_lhs2" localSheetId="0" hidden="1">'1-Stage'!$L$7:$L$10</definedName>
    <definedName name="solver_lhs3" localSheetId="0" hidden="1">'1-Stage'!#REF!</definedName>
    <definedName name="solver_lhs4" localSheetId="0" hidden="1">'1-Stage'!#REF!</definedName>
    <definedName name="solver_mip" localSheetId="0" hidden="1">2147483647</definedName>
    <definedName name="solver_mip" localSheetId="3" hidden="1">2147483647</definedName>
    <definedName name="solver_mni" localSheetId="0" hidden="1">30</definedName>
    <definedName name="solver_mni" localSheetId="3" hidden="1">30</definedName>
    <definedName name="solver_mrt" localSheetId="0" hidden="1">0.075</definedName>
    <definedName name="solver_mrt" localSheetId="3" hidden="1">0.075</definedName>
    <definedName name="solver_msl" localSheetId="0" hidden="1">2</definedName>
    <definedName name="solver_msl" localSheetId="3" hidden="1">2</definedName>
    <definedName name="solver_neg" localSheetId="0" hidden="1">2</definedName>
    <definedName name="solver_neg" localSheetId="3" hidden="1">1</definedName>
    <definedName name="solver_nod" localSheetId="0" hidden="1">2147483647</definedName>
    <definedName name="solver_nod" localSheetId="3" hidden="1">2147483647</definedName>
    <definedName name="solver_num" localSheetId="0" hidden="1">1</definedName>
    <definedName name="solver_num" localSheetId="3" hidden="1">1</definedName>
    <definedName name="solver_nwt" localSheetId="0" hidden="1">1</definedName>
    <definedName name="solver_nwt" localSheetId="3" hidden="1">1</definedName>
    <definedName name="solver_opt" localSheetId="0" hidden="1">'1-Stage'!$L$6</definedName>
    <definedName name="solver_opt" localSheetId="3" hidden="1">'Butane-Hexane VLE'!$K$6</definedName>
    <definedName name="solver_pre" localSheetId="0" hidden="1">0.000001</definedName>
    <definedName name="solver_pre" localSheetId="3" hidden="1">0.000001</definedName>
    <definedName name="solver_rbv" localSheetId="0" hidden="1">1</definedName>
    <definedName name="solver_rbv" localSheetId="3" hidden="1">1</definedName>
    <definedName name="solver_rel1" localSheetId="0" hidden="1">2</definedName>
    <definedName name="solver_rel1" localSheetId="3" hidden="1">2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hs1" localSheetId="0" hidden="1">0</definedName>
    <definedName name="solver_rhs1" localSheetId="3" hidden="1">0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lx" localSheetId="0" hidden="1">2</definedName>
    <definedName name="solver_rlx" localSheetId="3" hidden="1">2</definedName>
    <definedName name="solver_rsd" localSheetId="0" hidden="1">0</definedName>
    <definedName name="solver_rsd" localSheetId="3" hidden="1">0</definedName>
    <definedName name="solver_scl" localSheetId="0" hidden="1">1</definedName>
    <definedName name="solver_scl" localSheetId="3" hidden="1">1</definedName>
    <definedName name="solver_sho" localSheetId="0" hidden="1">2</definedName>
    <definedName name="solver_sho" localSheetId="3" hidden="1">2</definedName>
    <definedName name="solver_ssz" localSheetId="0" hidden="1">100</definedName>
    <definedName name="solver_ssz" localSheetId="3" hidden="1">100</definedName>
    <definedName name="solver_tim" localSheetId="0" hidden="1">2147483647</definedName>
    <definedName name="solver_tim" localSheetId="3" hidden="1">2147483647</definedName>
    <definedName name="solver_tol" localSheetId="0" hidden="1">0.01</definedName>
    <definedName name="solver_tol" localSheetId="3" hidden="1">0.01</definedName>
    <definedName name="solver_typ" localSheetId="0" hidden="1">3</definedName>
    <definedName name="solver_typ" localSheetId="3" hidden="1">3</definedName>
    <definedName name="solver_val" localSheetId="0" hidden="1">0</definedName>
    <definedName name="solver_val" localSheetId="3" hidden="1">0</definedName>
    <definedName name="solver_ver" localSheetId="0" hidden="1">3</definedName>
    <definedName name="solver_ver" localSheetId="3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5" l="1"/>
  <c r="J19" i="5"/>
  <c r="K16" i="5"/>
  <c r="J16" i="5"/>
  <c r="K18" i="5" l="1"/>
  <c r="J18" i="5"/>
  <c r="K17" i="5"/>
  <c r="J17" i="5"/>
  <c r="N16" i="5"/>
  <c r="M16" i="5"/>
  <c r="D18" i="5"/>
  <c r="D17" i="5"/>
  <c r="B18" i="5"/>
  <c r="B17" i="5"/>
  <c r="I7" i="2" l="1"/>
  <c r="G7" i="2" s="1"/>
  <c r="J7" i="2"/>
  <c r="I8" i="2"/>
  <c r="J8" i="2"/>
  <c r="I9" i="2"/>
  <c r="G9" i="2" s="1"/>
  <c r="J9" i="2"/>
  <c r="I10" i="2"/>
  <c r="J10" i="2"/>
  <c r="I11" i="2"/>
  <c r="G11" i="2" s="1"/>
  <c r="J11" i="2"/>
  <c r="I12" i="2"/>
  <c r="J12" i="2"/>
  <c r="I13" i="2"/>
  <c r="G13" i="2" s="1"/>
  <c r="J13" i="2"/>
  <c r="I14" i="2"/>
  <c r="J14" i="2"/>
  <c r="I15" i="2"/>
  <c r="G15" i="2" s="1"/>
  <c r="J15" i="2"/>
  <c r="I16" i="2"/>
  <c r="J16" i="2"/>
  <c r="I17" i="2"/>
  <c r="G17" i="2" s="1"/>
  <c r="J17" i="2"/>
  <c r="I18" i="2"/>
  <c r="J18" i="2"/>
  <c r="I19" i="2"/>
  <c r="G19" i="2" s="1"/>
  <c r="J19" i="2"/>
  <c r="I20" i="2"/>
  <c r="G20" i="2" s="1"/>
  <c r="J20" i="2"/>
  <c r="I21" i="2"/>
  <c r="G21" i="2" s="1"/>
  <c r="J21" i="2"/>
  <c r="I22" i="2"/>
  <c r="J22" i="2"/>
  <c r="I23" i="2"/>
  <c r="G23" i="2" s="1"/>
  <c r="J23" i="2"/>
  <c r="I24" i="2"/>
  <c r="J24" i="2"/>
  <c r="I25" i="2"/>
  <c r="G25" i="2" s="1"/>
  <c r="J25" i="2"/>
  <c r="I26" i="2"/>
  <c r="J26" i="2"/>
  <c r="I27" i="2"/>
  <c r="G27" i="2" s="1"/>
  <c r="J27" i="2"/>
  <c r="I28" i="2"/>
  <c r="G28" i="2" s="1"/>
  <c r="J28" i="2"/>
  <c r="I29" i="2"/>
  <c r="G29" i="2" s="1"/>
  <c r="J29" i="2"/>
  <c r="I30" i="2"/>
  <c r="J30" i="2"/>
  <c r="I31" i="2"/>
  <c r="G31" i="2" s="1"/>
  <c r="J31" i="2"/>
  <c r="I32" i="2"/>
  <c r="G32" i="2" s="1"/>
  <c r="J32" i="2"/>
  <c r="I33" i="2"/>
  <c r="G33" i="2" s="1"/>
  <c r="J33" i="2"/>
  <c r="I34" i="2"/>
  <c r="J34" i="2"/>
  <c r="I35" i="2"/>
  <c r="G35" i="2" s="1"/>
  <c r="J35" i="2"/>
  <c r="I36" i="2"/>
  <c r="G36" i="2" s="1"/>
  <c r="J36" i="2"/>
  <c r="I37" i="2"/>
  <c r="G37" i="2" s="1"/>
  <c r="J37" i="2"/>
  <c r="I38" i="2"/>
  <c r="J38" i="2"/>
  <c r="I39" i="2"/>
  <c r="G39" i="2" s="1"/>
  <c r="J39" i="2"/>
  <c r="I40" i="2"/>
  <c r="G40" i="2" s="1"/>
  <c r="J40" i="2"/>
  <c r="I41" i="2"/>
  <c r="G41" i="2" s="1"/>
  <c r="J41" i="2"/>
  <c r="I42" i="2"/>
  <c r="J42" i="2"/>
  <c r="I43" i="2"/>
  <c r="G43" i="2" s="1"/>
  <c r="J43" i="2"/>
  <c r="I44" i="2"/>
  <c r="G44" i="2" s="1"/>
  <c r="J44" i="2"/>
  <c r="I45" i="2"/>
  <c r="G45" i="2" s="1"/>
  <c r="J45" i="2"/>
  <c r="I46" i="2"/>
  <c r="J46" i="2"/>
  <c r="I47" i="2"/>
  <c r="G47" i="2" s="1"/>
  <c r="J47" i="2"/>
  <c r="I48" i="2"/>
  <c r="G48" i="2" s="1"/>
  <c r="J48" i="2"/>
  <c r="I49" i="2"/>
  <c r="G49" i="2" s="1"/>
  <c r="J49" i="2"/>
  <c r="I50" i="2"/>
  <c r="J50" i="2"/>
  <c r="I51" i="2"/>
  <c r="G51" i="2" s="1"/>
  <c r="J51" i="2"/>
  <c r="I52" i="2"/>
  <c r="G52" i="2" s="1"/>
  <c r="J52" i="2"/>
  <c r="I53" i="2"/>
  <c r="G53" i="2" s="1"/>
  <c r="J53" i="2"/>
  <c r="I54" i="2"/>
  <c r="J54" i="2"/>
  <c r="I55" i="2"/>
  <c r="G55" i="2" s="1"/>
  <c r="J55" i="2"/>
  <c r="I56" i="2"/>
  <c r="G56" i="2" s="1"/>
  <c r="J56" i="2"/>
  <c r="I57" i="2"/>
  <c r="G57" i="2" s="1"/>
  <c r="J57" i="2"/>
  <c r="I58" i="2"/>
  <c r="J58" i="2"/>
  <c r="I59" i="2"/>
  <c r="G59" i="2" s="1"/>
  <c r="J59" i="2"/>
  <c r="I60" i="2"/>
  <c r="G60" i="2" s="1"/>
  <c r="J60" i="2"/>
  <c r="I61" i="2"/>
  <c r="G61" i="2" s="1"/>
  <c r="J61" i="2"/>
  <c r="I62" i="2"/>
  <c r="J62" i="2"/>
  <c r="I63" i="2"/>
  <c r="G63" i="2" s="1"/>
  <c r="J63" i="2"/>
  <c r="I64" i="2"/>
  <c r="G64" i="2" s="1"/>
  <c r="J64" i="2"/>
  <c r="I65" i="2"/>
  <c r="G65" i="2" s="1"/>
  <c r="J65" i="2"/>
  <c r="I66" i="2"/>
  <c r="J66" i="2"/>
  <c r="I67" i="2"/>
  <c r="G67" i="2" s="1"/>
  <c r="J67" i="2"/>
  <c r="I68" i="2"/>
  <c r="G68" i="2" s="1"/>
  <c r="J68" i="2"/>
  <c r="I69" i="2"/>
  <c r="G69" i="2" s="1"/>
  <c r="J69" i="2"/>
  <c r="I70" i="2"/>
  <c r="J70" i="2"/>
  <c r="I71" i="2"/>
  <c r="G71" i="2" s="1"/>
  <c r="J71" i="2"/>
  <c r="I72" i="2"/>
  <c r="G72" i="2" s="1"/>
  <c r="J72" i="2"/>
  <c r="I73" i="2"/>
  <c r="G73" i="2" s="1"/>
  <c r="J73" i="2"/>
  <c r="I74" i="2"/>
  <c r="J74" i="2"/>
  <c r="I75" i="2"/>
  <c r="G75" i="2" s="1"/>
  <c r="J75" i="2"/>
  <c r="I76" i="2"/>
  <c r="G76" i="2" s="1"/>
  <c r="J76" i="2"/>
  <c r="I77" i="2"/>
  <c r="G77" i="2" s="1"/>
  <c r="J77" i="2"/>
  <c r="I78" i="2"/>
  <c r="J78" i="2"/>
  <c r="I79" i="2"/>
  <c r="G79" i="2" s="1"/>
  <c r="J79" i="2"/>
  <c r="I80" i="2"/>
  <c r="G80" i="2" s="1"/>
  <c r="J80" i="2"/>
  <c r="I81" i="2"/>
  <c r="G81" i="2" s="1"/>
  <c r="J81" i="2"/>
  <c r="I82" i="2"/>
  <c r="J82" i="2"/>
  <c r="I83" i="2"/>
  <c r="G83" i="2" s="1"/>
  <c r="J83" i="2"/>
  <c r="I84" i="2"/>
  <c r="G84" i="2" s="1"/>
  <c r="J84" i="2"/>
  <c r="I85" i="2"/>
  <c r="G85" i="2" s="1"/>
  <c r="J85" i="2"/>
  <c r="I86" i="2"/>
  <c r="J86" i="2"/>
  <c r="I87" i="2"/>
  <c r="G87" i="2" s="1"/>
  <c r="J87" i="2"/>
  <c r="I88" i="2"/>
  <c r="G88" i="2" s="1"/>
  <c r="J88" i="2"/>
  <c r="I89" i="2"/>
  <c r="G89" i="2" s="1"/>
  <c r="J89" i="2"/>
  <c r="I90" i="2"/>
  <c r="J90" i="2"/>
  <c r="I91" i="2"/>
  <c r="G91" i="2" s="1"/>
  <c r="J91" i="2"/>
  <c r="I92" i="2"/>
  <c r="G92" i="2" s="1"/>
  <c r="J92" i="2"/>
  <c r="I93" i="2"/>
  <c r="G93" i="2" s="1"/>
  <c r="J93" i="2"/>
  <c r="I94" i="2"/>
  <c r="J94" i="2"/>
  <c r="I95" i="2"/>
  <c r="G95" i="2" s="1"/>
  <c r="J95" i="2"/>
  <c r="I96" i="2"/>
  <c r="G96" i="2" s="1"/>
  <c r="J96" i="2"/>
  <c r="I97" i="2"/>
  <c r="G97" i="2" s="1"/>
  <c r="J97" i="2"/>
  <c r="I98" i="2"/>
  <c r="J98" i="2"/>
  <c r="I99" i="2"/>
  <c r="G99" i="2" s="1"/>
  <c r="J99" i="2"/>
  <c r="I100" i="2"/>
  <c r="G100" i="2" s="1"/>
  <c r="J100" i="2"/>
  <c r="I101" i="2"/>
  <c r="G101" i="2" s="1"/>
  <c r="J101" i="2"/>
  <c r="I102" i="2"/>
  <c r="J102" i="2"/>
  <c r="I103" i="2"/>
  <c r="G103" i="2" s="1"/>
  <c r="J103" i="2"/>
  <c r="I104" i="2"/>
  <c r="G104" i="2" s="1"/>
  <c r="J104" i="2"/>
  <c r="I105" i="2"/>
  <c r="G105" i="2" s="1"/>
  <c r="J105" i="2"/>
  <c r="I106" i="2"/>
  <c r="J106" i="2"/>
  <c r="J6" i="2"/>
  <c r="I6" i="2"/>
  <c r="G6" i="2" s="1"/>
  <c r="L10" i="5"/>
  <c r="I7" i="5"/>
  <c r="L9" i="5" s="1"/>
  <c r="I6" i="5"/>
  <c r="L8" i="5" s="1"/>
  <c r="K106" i="2" l="1"/>
  <c r="K102" i="2"/>
  <c r="K98" i="2"/>
  <c r="K82" i="2"/>
  <c r="K78" i="2"/>
  <c r="K62" i="2"/>
  <c r="K58" i="2"/>
  <c r="K54" i="2"/>
  <c r="K50" i="2"/>
  <c r="K46" i="2"/>
  <c r="K24" i="2"/>
  <c r="K16" i="2"/>
  <c r="K10" i="2"/>
  <c r="K94" i="2"/>
  <c r="K90" i="2"/>
  <c r="K86" i="2"/>
  <c r="K74" i="2"/>
  <c r="K70" i="2"/>
  <c r="K66" i="2"/>
  <c r="K42" i="2"/>
  <c r="K38" i="2"/>
  <c r="K34" i="2"/>
  <c r="K30" i="2"/>
  <c r="K26" i="2"/>
  <c r="K22" i="2"/>
  <c r="K18" i="2"/>
  <c r="K14" i="2"/>
  <c r="K12" i="2"/>
  <c r="K8" i="2"/>
  <c r="G102" i="2"/>
  <c r="G86" i="2"/>
  <c r="G70" i="2"/>
  <c r="G54" i="2"/>
  <c r="G38" i="2"/>
  <c r="G24" i="2"/>
  <c r="G14" i="2"/>
  <c r="K105" i="2"/>
  <c r="K101" i="2"/>
  <c r="K97" i="2"/>
  <c r="K93" i="2"/>
  <c r="K89" i="2"/>
  <c r="K85" i="2"/>
  <c r="K81" i="2"/>
  <c r="K77" i="2"/>
  <c r="K73" i="2"/>
  <c r="K69" i="2"/>
  <c r="K65" i="2"/>
  <c r="K61" i="2"/>
  <c r="K57" i="2"/>
  <c r="K53" i="2"/>
  <c r="K49" i="2"/>
  <c r="K45" i="2"/>
  <c r="K41" i="2"/>
  <c r="K39" i="2"/>
  <c r="K37" i="2"/>
  <c r="K35" i="2"/>
  <c r="K33" i="2"/>
  <c r="K31" i="2"/>
  <c r="K29" i="2"/>
  <c r="K27" i="2"/>
  <c r="K25" i="2"/>
  <c r="K23" i="2"/>
  <c r="K21" i="2"/>
  <c r="K19" i="2"/>
  <c r="K17" i="2"/>
  <c r="K15" i="2"/>
  <c r="K13" i="2"/>
  <c r="K11" i="2"/>
  <c r="K9" i="2"/>
  <c r="K7" i="2"/>
  <c r="G98" i="2"/>
  <c r="G82" i="2"/>
  <c r="G66" i="2"/>
  <c r="G50" i="2"/>
  <c r="G34" i="2"/>
  <c r="G22" i="2"/>
  <c r="G12" i="2"/>
  <c r="G94" i="2"/>
  <c r="G78" i="2"/>
  <c r="G62" i="2"/>
  <c r="G46" i="2"/>
  <c r="G30" i="2"/>
  <c r="G18" i="2"/>
  <c r="G10" i="2"/>
  <c r="G106" i="2"/>
  <c r="G90" i="2"/>
  <c r="G74" i="2"/>
  <c r="G58" i="2"/>
  <c r="G42" i="2"/>
  <c r="G26" i="2"/>
  <c r="G16" i="2"/>
  <c r="G8" i="2"/>
  <c r="K104" i="2"/>
  <c r="K100" i="2"/>
  <c r="K96" i="2"/>
  <c r="K92" i="2"/>
  <c r="K88" i="2"/>
  <c r="K84" i="2"/>
  <c r="K80" i="2"/>
  <c r="K76" i="2"/>
  <c r="K72" i="2"/>
  <c r="K68" i="2"/>
  <c r="K64" i="2"/>
  <c r="K60" i="2"/>
  <c r="K56" i="2"/>
  <c r="K52" i="2"/>
  <c r="K48" i="2"/>
  <c r="K44" i="2"/>
  <c r="K40" i="2"/>
  <c r="K36" i="2"/>
  <c r="K32" i="2"/>
  <c r="K28" i="2"/>
  <c r="K20" i="2"/>
  <c r="K6" i="2"/>
  <c r="K103" i="2"/>
  <c r="K99" i="2"/>
  <c r="K95" i="2"/>
  <c r="K91" i="2"/>
  <c r="K87" i="2"/>
  <c r="K83" i="2"/>
  <c r="K79" i="2"/>
  <c r="K75" i="2"/>
  <c r="K71" i="2"/>
  <c r="K67" i="2"/>
  <c r="K63" i="2"/>
  <c r="K59" i="2"/>
  <c r="K55" i="2"/>
  <c r="K51" i="2"/>
  <c r="K47" i="2"/>
  <c r="K43" i="2"/>
  <c r="P17" i="5"/>
  <c r="P16" i="5"/>
  <c r="Q17" i="5" l="1"/>
  <c r="Q16" i="5"/>
  <c r="E18" i="5"/>
  <c r="E17" i="5"/>
  <c r="E16" i="5"/>
  <c r="E15" i="5"/>
  <c r="Q10" i="5"/>
  <c r="Q9" i="5"/>
  <c r="L7" i="5"/>
  <c r="L28" i="5"/>
  <c r="L27" i="5"/>
  <c r="F16" i="5"/>
  <c r="F15" i="5"/>
  <c r="L6" i="5"/>
  <c r="Q13" i="5" l="1"/>
  <c r="Q12" i="5"/>
  <c r="G16" i="5"/>
  <c r="N19" i="5"/>
  <c r="F18" i="5" s="1"/>
  <c r="G18" i="5" s="1"/>
  <c r="M19" i="5"/>
  <c r="F17" i="5" s="1"/>
  <c r="G17" i="5" s="1"/>
  <c r="D19" i="5"/>
  <c r="G15" i="5"/>
  <c r="G19" i="5" l="1"/>
  <c r="D3" i="5" s="1"/>
</calcChain>
</file>

<file path=xl/sharedStrings.xml><?xml version="1.0" encoding="utf-8"?>
<sst xmlns="http://schemas.openxmlformats.org/spreadsheetml/2006/main" count="109" uniqueCount="86">
  <si>
    <t>From ChemCAD</t>
  </si>
  <si>
    <t>Trendlines have been made for the VLE graphs.</t>
  </si>
  <si>
    <r>
      <t>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</si>
  <si>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t>x</t>
  </si>
  <si>
    <t>y</t>
  </si>
  <si>
    <t>V =</t>
  </si>
  <si>
    <t>Objective Equations</t>
  </si>
  <si>
    <t>Specified or found by iteration</t>
  </si>
  <si>
    <t>Q =</t>
  </si>
  <si>
    <t>OMB:</t>
  </si>
  <si>
    <t>Calculations</t>
  </si>
  <si>
    <t xml:space="preserve">F = </t>
  </si>
  <si>
    <t>F, V, L [=] mol</t>
  </si>
  <si>
    <t>P [=] mm Hg</t>
  </si>
  <si>
    <r>
      <t xml:space="preserve">T </t>
    </r>
    <r>
      <rPr>
        <sz val="16"/>
        <color theme="1"/>
        <rFont val="Calibri"/>
        <family val="2"/>
        <scheme val="minor"/>
      </rPr>
      <t>=</t>
    </r>
  </si>
  <si>
    <r>
      <t xml:space="preserve">T [=] 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>C</t>
    </r>
  </si>
  <si>
    <t>P =</t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</si>
  <si>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 </t>
    </r>
  </si>
  <si>
    <r>
      <t>P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</t>
    </r>
  </si>
  <si>
    <t>L =</t>
  </si>
  <si>
    <t>PS:</t>
  </si>
  <si>
    <t>Enthalpy Calculations From Reference State</t>
  </si>
  <si>
    <t>Species</t>
  </si>
  <si>
    <r>
      <t>n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</si>
  <si>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(kJ/mol)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</si>
  <si>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(kJ)</t>
    </r>
  </si>
  <si>
    <r>
      <t>n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</si>
  <si>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(kJ/mol)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</si>
  <si>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(kJ)</t>
    </r>
  </si>
  <si>
    <t>Prod. Liquid</t>
  </si>
  <si>
    <t>T</t>
  </si>
  <si>
    <t>Prod. Vapor</t>
  </si>
  <si>
    <t>Ref State</t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</si>
  <si>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- T</t>
    </r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</si>
  <si>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- T</t>
    </r>
    <r>
      <rPr>
        <vertAlign val="subscript"/>
        <sz val="16"/>
        <color theme="1"/>
        <rFont val="Calibri"/>
        <family val="2"/>
        <scheme val="minor"/>
      </rPr>
      <t>B</t>
    </r>
  </si>
  <si>
    <t>---</t>
  </si>
  <si>
    <r>
      <t>T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T</t>
    </r>
  </si>
  <si>
    <t>Total</t>
  </si>
  <si>
    <t>H (kJ/mol)</t>
  </si>
  <si>
    <t>Solver will already be set up to solve this problem. The material balance equations are solved independent of the enthalpy balance. The heat is then calculated from an enthalpy balance.</t>
  </si>
  <si>
    <r>
      <t>Vapor C</t>
    </r>
    <r>
      <rPr>
        <vertAlign val="subscript"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</si>
  <si>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Liquid C</t>
    </r>
    <r>
      <rPr>
        <vertAlign val="subscript"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</si>
  <si>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T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</si>
  <si>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H</t>
    </r>
    <r>
      <rPr>
        <vertAlign val="subscript"/>
        <sz val="16"/>
        <color theme="1"/>
        <rFont val="Calibri"/>
        <family val="2"/>
        <scheme val="minor"/>
      </rPr>
      <t>vap</t>
    </r>
    <r>
      <rPr>
        <sz val="16"/>
        <color theme="1"/>
        <rFont val="Calibri"/>
        <family val="2"/>
        <scheme val="minor"/>
      </rPr>
      <t xml:space="preserve"> (kJ/mol)</t>
    </r>
  </si>
  <si>
    <t>MW</t>
  </si>
  <si>
    <r>
      <rPr>
        <sz val="16"/>
        <color theme="1"/>
        <rFont val="Symbol"/>
        <family val="1"/>
        <charset val="2"/>
      </rPr>
      <t>r</t>
    </r>
    <r>
      <rPr>
        <sz val="16"/>
        <color theme="1"/>
        <rFont val="Calibri"/>
        <family val="2"/>
        <scheme val="minor"/>
      </rPr>
      <t xml:space="preserve"> (kg/m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</si>
  <si>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V (L/mol)</t>
  </si>
  <si>
    <t>a</t>
  </si>
  <si>
    <t>b</t>
  </si>
  <si>
    <t>c</t>
  </si>
  <si>
    <t>d</t>
  </si>
  <si>
    <r>
      <t>z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</si>
  <si>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</si>
  <si>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sz val="16"/>
        <color theme="1"/>
        <rFont val="Calibri"/>
        <family val="2"/>
        <scheme val="minor"/>
      </rPr>
      <t xml:space="preserve"> =</t>
    </r>
  </si>
  <si>
    <t>z, y, x [=] mol M/mol</t>
  </si>
  <si>
    <t>Slope =</t>
  </si>
  <si>
    <t>Intercept =</t>
  </si>
  <si>
    <t>K-value model: Wilson</t>
  </si>
  <si>
    <t>Operating Lines</t>
  </si>
  <si>
    <t xml:space="preserve">Note: This is a non-ideal mixture. </t>
  </si>
  <si>
    <t>Butane-Hexane (2 atm)</t>
  </si>
  <si>
    <t>Antoine's Constants</t>
  </si>
  <si>
    <t>A</t>
  </si>
  <si>
    <t>B</t>
  </si>
  <si>
    <t>C</t>
  </si>
  <si>
    <t>Butane</t>
  </si>
  <si>
    <t>Hexane</t>
  </si>
  <si>
    <r>
      <t>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</si>
  <si>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H</t>
    </r>
    <r>
      <rPr>
        <sz val="16"/>
        <color theme="1"/>
        <rFont val="Calibri"/>
        <family val="2"/>
        <scheme val="minor"/>
      </rPr>
      <t xml:space="preserve"> =</t>
    </r>
  </si>
  <si>
    <t>B MB:</t>
  </si>
  <si>
    <t>B EQ:</t>
  </si>
  <si>
    <t>H EQ:</t>
  </si>
  <si>
    <t>BP</t>
  </si>
  <si>
    <t xml:space="preserve">Butane-Hexane </t>
  </si>
  <si>
    <t>P (mm Hg) =</t>
  </si>
  <si>
    <t>Enthalpy Table (ref: vapors at feed conditions)</t>
  </si>
  <si>
    <r>
      <t>H</t>
    </r>
    <r>
      <rPr>
        <vertAlign val="subscript"/>
        <sz val="16"/>
        <color theme="1"/>
        <rFont val="Calibri"/>
        <family val="2"/>
        <scheme val="minor"/>
      </rPr>
      <t>vap</t>
    </r>
  </si>
  <si>
    <t>H</t>
  </si>
  <si>
    <t>B (L)</t>
  </si>
  <si>
    <t>H (L)</t>
  </si>
  <si>
    <t>B (V)</t>
  </si>
  <si>
    <t>H (V)</t>
  </si>
  <si>
    <r>
      <t>K</t>
    </r>
    <r>
      <rPr>
        <vertAlign val="subscript"/>
        <sz val="11"/>
        <color theme="1"/>
        <rFont val="Calibri"/>
        <family val="2"/>
        <scheme val="minor"/>
      </rPr>
      <t>B</t>
    </r>
  </si>
  <si>
    <r>
      <t>K</t>
    </r>
    <r>
      <rPr>
        <vertAlign val="subscript"/>
        <sz val="11"/>
        <color theme="1"/>
        <rFont val="Calibri"/>
        <family val="2"/>
        <scheme val="minor"/>
      </rPr>
      <t>H</t>
    </r>
  </si>
  <si>
    <r>
      <t>Instructions: According to problem 4.6, set F = 100, z = 0.4, 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 20.0 and P = 760. The PS L=0.4F is already in the objective equations.</t>
    </r>
  </si>
  <si>
    <t>Partial Condenser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</si>
</sst>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"/>
    <numFmt numFmtId="166" formatCode="0.000"/>
    <numFmt numFmtId="167" formatCode="0.00000"/>
    <numFmt numFmtId="168" formatCode="0.000E+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name val="Calibri"/>
      <family val="2"/>
      <scheme val="minor"/>
    </font>
    <font>
      <sz val="16"/>
      <color theme="1"/>
      <name val="Symbol"/>
      <family val="1"/>
      <charset val="2"/>
    </font>
    <font>
      <vertAlign val="superscript"/>
      <sz val="16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 style="thick">
        <color rgb="FFFF0000"/>
      </left>
      <right/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indexed="64"/>
      </left>
      <right/>
      <top style="thick">
        <color theme="4" tint="-0.499984740745262"/>
      </top>
      <bottom/>
      <diagonal/>
    </border>
    <border>
      <left/>
      <right style="thick">
        <color indexed="64"/>
      </right>
      <top style="thick">
        <color theme="4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indexed="64"/>
      </left>
      <right/>
      <top/>
      <bottom style="thick">
        <color theme="4" tint="-0.499984740745262"/>
      </bottom>
      <diagonal/>
    </border>
    <border>
      <left/>
      <right style="thick">
        <color indexed="64"/>
      </right>
      <top/>
      <bottom style="thick">
        <color theme="4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 style="mediumDashed">
        <color theme="9" tint="-0.499984740745262"/>
      </bottom>
      <diagonal/>
    </border>
    <border>
      <left/>
      <right/>
      <top/>
      <bottom style="mediumDashed">
        <color theme="9" tint="-0.499984740745262"/>
      </bottom>
      <diagonal/>
    </border>
    <border>
      <left/>
      <right style="thick">
        <color theme="9" tint="-0.499984740745262"/>
      </right>
      <top/>
      <bottom style="mediumDashed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 style="mediumDashed">
        <color theme="9" tint="-0.499984740745262"/>
      </top>
      <bottom style="thick">
        <color theme="9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3" borderId="2" xfId="0" applyFont="1" applyFill="1" applyBorder="1" applyAlignment="1">
      <alignment horizontal="right"/>
    </xf>
    <xf numFmtId="164" fontId="4" fillId="3" borderId="3" xfId="0" applyNumberFormat="1" applyFont="1" applyFill="1" applyBorder="1" applyAlignment="1">
      <alignment horizontal="left"/>
    </xf>
    <xf numFmtId="0" fontId="5" fillId="3" borderId="2" xfId="0" applyFont="1" applyFill="1" applyBorder="1"/>
    <xf numFmtId="0" fontId="5" fillId="3" borderId="6" xfId="0" applyFont="1" applyFill="1" applyBorder="1"/>
    <xf numFmtId="0" fontId="5" fillId="3" borderId="3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4" borderId="7" xfId="0" applyFont="1" applyFill="1" applyBorder="1" applyAlignment="1">
      <alignment horizontal="right"/>
    </xf>
    <xf numFmtId="1" fontId="4" fillId="4" borderId="8" xfId="0" applyNumberFormat="1" applyFont="1" applyFill="1" applyBorder="1" applyAlignment="1">
      <alignment horizontal="left"/>
    </xf>
    <xf numFmtId="0" fontId="4" fillId="0" borderId="9" xfId="0" applyFont="1" applyFill="1" applyBorder="1"/>
    <xf numFmtId="0" fontId="4" fillId="0" borderId="10" xfId="0" applyFont="1" applyBorder="1"/>
    <xf numFmtId="0" fontId="4" fillId="3" borderId="11" xfId="0" applyFont="1" applyFill="1" applyBorder="1" applyAlignment="1">
      <alignment horizontal="right"/>
    </xf>
    <xf numFmtId="166" fontId="4" fillId="3" borderId="12" xfId="0" applyNumberFormat="1" applyFont="1" applyFill="1" applyBorder="1" applyAlignment="1">
      <alignment horizontal="left"/>
    </xf>
    <xf numFmtId="0" fontId="4" fillId="4" borderId="13" xfId="0" applyFont="1" applyFill="1" applyBorder="1" applyAlignment="1">
      <alignment horizontal="right"/>
    </xf>
    <xf numFmtId="167" fontId="4" fillId="4" borderId="14" xfId="0" applyNumberFormat="1" applyFont="1" applyFill="1" applyBorder="1" applyAlignment="1">
      <alignment horizontal="left"/>
    </xf>
    <xf numFmtId="2" fontId="4" fillId="0" borderId="0" xfId="0" applyNumberFormat="1" applyFont="1" applyFill="1" applyAlignment="1">
      <alignment horizontal="left"/>
    </xf>
    <xf numFmtId="0" fontId="4" fillId="4" borderId="7" xfId="0" applyFont="1" applyFill="1" applyBorder="1"/>
    <xf numFmtId="0" fontId="4" fillId="4" borderId="15" xfId="0" applyFont="1" applyFill="1" applyBorder="1"/>
    <xf numFmtId="0" fontId="4" fillId="4" borderId="8" xfId="0" applyFont="1" applyFill="1" applyBorder="1"/>
    <xf numFmtId="0" fontId="4" fillId="0" borderId="16" xfId="0" applyFont="1" applyFill="1" applyBorder="1"/>
    <xf numFmtId="0" fontId="4" fillId="0" borderId="0" xfId="0" applyFont="1" applyBorder="1"/>
    <xf numFmtId="0" fontId="4" fillId="3" borderId="17" xfId="0" applyFont="1" applyFill="1" applyBorder="1" applyAlignment="1">
      <alignment horizontal="right"/>
    </xf>
    <xf numFmtId="166" fontId="4" fillId="3" borderId="18" xfId="0" applyNumberFormat="1" applyFont="1" applyFill="1" applyBorder="1" applyAlignment="1">
      <alignment horizontal="left"/>
    </xf>
    <xf numFmtId="1" fontId="4" fillId="0" borderId="0" xfId="0" applyNumberFormat="1" applyFont="1" applyFill="1" applyAlignment="1">
      <alignment horizontal="left"/>
    </xf>
    <xf numFmtId="0" fontId="4" fillId="5" borderId="19" xfId="0" applyFont="1" applyFill="1" applyBorder="1"/>
    <xf numFmtId="0" fontId="4" fillId="5" borderId="20" xfId="0" applyFont="1" applyFill="1" applyBorder="1"/>
    <xf numFmtId="0" fontId="5" fillId="6" borderId="21" xfId="1" applyFont="1" applyFill="1" applyBorder="1"/>
    <xf numFmtId="0" fontId="5" fillId="6" borderId="22" xfId="1" applyFont="1" applyFill="1" applyBorder="1"/>
    <xf numFmtId="0" fontId="5" fillId="6" borderId="23" xfId="1" applyFont="1" applyFill="1" applyBorder="1"/>
    <xf numFmtId="0" fontId="4" fillId="3" borderId="24" xfId="0" applyFont="1" applyFill="1" applyBorder="1" applyAlignment="1">
      <alignment horizontal="right"/>
    </xf>
    <xf numFmtId="164" fontId="4" fillId="3" borderId="25" xfId="0" applyNumberFormat="1" applyFont="1" applyFill="1" applyBorder="1" applyAlignment="1">
      <alignment horizontal="left"/>
    </xf>
    <xf numFmtId="0" fontId="4" fillId="4" borderId="4" xfId="0" applyFont="1" applyFill="1" applyBorder="1" applyAlignment="1">
      <alignment horizontal="right"/>
    </xf>
    <xf numFmtId="166" fontId="4" fillId="4" borderId="5" xfId="0" applyNumberFormat="1" applyFont="1" applyFill="1" applyBorder="1" applyAlignment="1">
      <alignment horizontal="left"/>
    </xf>
    <xf numFmtId="0" fontId="5" fillId="6" borderId="26" xfId="1" applyFont="1" applyFill="1" applyBorder="1"/>
    <xf numFmtId="0" fontId="5" fillId="6" borderId="27" xfId="1" applyFont="1" applyFill="1" applyBorder="1"/>
    <xf numFmtId="0" fontId="5" fillId="6" borderId="28" xfId="1" applyFont="1" applyFill="1" applyBorder="1"/>
    <xf numFmtId="0" fontId="4" fillId="0" borderId="10" xfId="0" applyFont="1" applyFill="1" applyBorder="1"/>
    <xf numFmtId="0" fontId="4" fillId="3" borderId="29" xfId="0" applyFont="1" applyFill="1" applyBorder="1" applyAlignment="1">
      <alignment horizontal="right"/>
    </xf>
    <xf numFmtId="0" fontId="4" fillId="3" borderId="30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right"/>
    </xf>
    <xf numFmtId="166" fontId="4" fillId="4" borderId="32" xfId="0" applyNumberFormat="1" applyFont="1" applyFill="1" applyBorder="1" applyAlignment="1">
      <alignment horizontal="left"/>
    </xf>
    <xf numFmtId="164" fontId="4" fillId="3" borderId="12" xfId="0" applyNumberFormat="1" applyFont="1" applyFill="1" applyBorder="1" applyAlignment="1">
      <alignment horizontal="left"/>
    </xf>
    <xf numFmtId="0" fontId="4" fillId="5" borderId="33" xfId="0" applyFont="1" applyFill="1" applyBorder="1" applyAlignment="1">
      <alignment horizontal="right"/>
    </xf>
    <xf numFmtId="1" fontId="4" fillId="5" borderId="34" xfId="0" applyNumberFormat="1" applyFont="1" applyFill="1" applyBorder="1" applyAlignment="1">
      <alignment horizontal="left"/>
    </xf>
    <xf numFmtId="1" fontId="4" fillId="3" borderId="18" xfId="0" applyNumberFormat="1" applyFont="1" applyFill="1" applyBorder="1" applyAlignment="1">
      <alignment horizontal="left"/>
    </xf>
    <xf numFmtId="0" fontId="4" fillId="0" borderId="35" xfId="0" applyFont="1" applyFill="1" applyBorder="1"/>
    <xf numFmtId="167" fontId="4" fillId="4" borderId="32" xfId="0" applyNumberFormat="1" applyFont="1" applyFill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36" xfId="0" applyFont="1" applyFill="1" applyBorder="1"/>
    <xf numFmtId="0" fontId="4" fillId="0" borderId="37" xfId="0" applyFont="1" applyBorder="1"/>
    <xf numFmtId="0" fontId="5" fillId="0" borderId="0" xfId="0" applyFont="1" applyFill="1" applyBorder="1"/>
    <xf numFmtId="166" fontId="4" fillId="0" borderId="0" xfId="0" applyNumberFormat="1" applyFont="1" applyFill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38" xfId="0" applyFont="1" applyFill="1" applyBorder="1"/>
    <xf numFmtId="1" fontId="4" fillId="4" borderId="5" xfId="0" applyNumberFormat="1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2" fontId="4" fillId="4" borderId="13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14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6" fontId="4" fillId="4" borderId="0" xfId="0" applyNumberFormat="1" applyFont="1" applyFill="1" applyBorder="1" applyAlignment="1">
      <alignment horizontal="center"/>
    </xf>
    <xf numFmtId="166" fontId="4" fillId="4" borderId="14" xfId="0" applyNumberFormat="1" applyFont="1" applyFill="1" applyBorder="1" applyAlignment="1">
      <alignment horizontal="center"/>
    </xf>
    <xf numFmtId="2" fontId="4" fillId="4" borderId="0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4" fillId="4" borderId="39" xfId="0" applyNumberFormat="1" applyFont="1" applyFill="1" applyBorder="1" applyAlignment="1">
      <alignment horizontal="center"/>
    </xf>
    <xf numFmtId="2" fontId="4" fillId="4" borderId="40" xfId="0" quotePrefix="1" applyNumberFormat="1" applyFont="1" applyFill="1" applyBorder="1" applyAlignment="1">
      <alignment horizontal="center"/>
    </xf>
    <xf numFmtId="2" fontId="4" fillId="4" borderId="40" xfId="0" applyNumberFormat="1" applyFont="1" applyFill="1" applyBorder="1" applyAlignment="1">
      <alignment horizontal="center"/>
    </xf>
    <xf numFmtId="2" fontId="4" fillId="4" borderId="41" xfId="0" applyNumberFormat="1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166" fontId="4" fillId="4" borderId="40" xfId="0" applyNumberFormat="1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2" fontId="4" fillId="4" borderId="32" xfId="0" applyNumberFormat="1" applyFont="1" applyFill="1" applyBorder="1" applyAlignment="1">
      <alignment horizontal="center"/>
    </xf>
    <xf numFmtId="166" fontId="4" fillId="4" borderId="42" xfId="0" applyNumberFormat="1" applyFont="1" applyFill="1" applyBorder="1" applyAlignment="1">
      <alignment horizontal="center"/>
    </xf>
    <xf numFmtId="166" fontId="4" fillId="4" borderId="32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6" borderId="21" xfId="0" applyFont="1" applyFill="1" applyBorder="1" applyAlignment="1">
      <alignment horizontal="left"/>
    </xf>
    <xf numFmtId="0" fontId="4" fillId="6" borderId="22" xfId="0" applyFont="1" applyFill="1" applyBorder="1" applyAlignment="1">
      <alignment horizontal="left"/>
    </xf>
    <xf numFmtId="2" fontId="4" fillId="6" borderId="22" xfId="0" applyNumberFormat="1" applyFont="1" applyFill="1" applyBorder="1" applyAlignment="1">
      <alignment horizontal="left"/>
    </xf>
    <xf numFmtId="166" fontId="4" fillId="6" borderId="22" xfId="0" applyNumberFormat="1" applyFont="1" applyFill="1" applyBorder="1" applyAlignment="1">
      <alignment horizontal="left"/>
    </xf>
    <xf numFmtId="166" fontId="4" fillId="6" borderId="23" xfId="0" applyNumberFormat="1" applyFont="1" applyFill="1" applyBorder="1" applyAlignment="1">
      <alignment horizontal="left"/>
    </xf>
    <xf numFmtId="0" fontId="4" fillId="6" borderId="26" xfId="0" applyFont="1" applyFill="1" applyBorder="1" applyAlignment="1">
      <alignment horizontal="left"/>
    </xf>
    <xf numFmtId="0" fontId="4" fillId="6" borderId="27" xfId="0" applyFont="1" applyFill="1" applyBorder="1" applyAlignment="1">
      <alignment horizontal="left"/>
    </xf>
    <xf numFmtId="2" fontId="4" fillId="6" borderId="27" xfId="0" applyNumberFormat="1" applyFont="1" applyFill="1" applyBorder="1" applyAlignment="1">
      <alignment horizontal="left"/>
    </xf>
    <xf numFmtId="166" fontId="4" fillId="6" borderId="27" xfId="0" applyNumberFormat="1" applyFont="1" applyFill="1" applyBorder="1" applyAlignment="1">
      <alignment horizontal="left"/>
    </xf>
    <xf numFmtId="166" fontId="4" fillId="6" borderId="28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6" borderId="21" xfId="0" applyFont="1" applyFill="1" applyBorder="1"/>
    <xf numFmtId="0" fontId="4" fillId="6" borderId="2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6" borderId="43" xfId="0" applyFont="1" applyFill="1" applyBorder="1"/>
    <xf numFmtId="0" fontId="4" fillId="6" borderId="43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0" fontId="4" fillId="6" borderId="0" xfId="0" applyFont="1" applyFill="1" applyBorder="1"/>
    <xf numFmtId="0" fontId="4" fillId="6" borderId="44" xfId="0" applyFont="1" applyFill="1" applyBorder="1"/>
    <xf numFmtId="166" fontId="4" fillId="6" borderId="0" xfId="0" applyNumberFormat="1" applyFont="1" applyFill="1" applyBorder="1" applyAlignment="1">
      <alignment horizontal="center"/>
    </xf>
    <xf numFmtId="166" fontId="4" fillId="6" borderId="44" xfId="0" applyNumberFormat="1" applyFon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165" fontId="4" fillId="6" borderId="44" xfId="0" applyNumberFormat="1" applyFont="1" applyFill="1" applyBorder="1" applyAlignment="1">
      <alignment horizontal="center"/>
    </xf>
    <xf numFmtId="0" fontId="4" fillId="6" borderId="26" xfId="0" applyFont="1" applyFill="1" applyBorder="1"/>
    <xf numFmtId="166" fontId="4" fillId="6" borderId="27" xfId="0" applyNumberFormat="1" applyFont="1" applyFill="1" applyBorder="1" applyAlignment="1">
      <alignment horizontal="center"/>
    </xf>
    <xf numFmtId="2" fontId="4" fillId="6" borderId="27" xfId="0" applyNumberFormat="1" applyFont="1" applyFill="1" applyBorder="1" applyAlignment="1">
      <alignment horizontal="center"/>
    </xf>
    <xf numFmtId="1" fontId="4" fillId="6" borderId="27" xfId="0" applyNumberFormat="1" applyFont="1" applyFill="1" applyBorder="1" applyAlignment="1">
      <alignment horizontal="center"/>
    </xf>
    <xf numFmtId="165" fontId="4" fillId="6" borderId="28" xfId="0" applyNumberFormat="1" applyFont="1" applyFill="1" applyBorder="1" applyAlignment="1">
      <alignment horizontal="center"/>
    </xf>
    <xf numFmtId="168" fontId="4" fillId="6" borderId="0" xfId="0" applyNumberFormat="1" applyFont="1" applyFill="1" applyBorder="1" applyAlignment="1">
      <alignment horizontal="center"/>
    </xf>
    <xf numFmtId="168" fontId="4" fillId="6" borderId="27" xfId="0" applyNumberFormat="1" applyFont="1" applyFill="1" applyBorder="1" applyAlignment="1">
      <alignment horizontal="center"/>
    </xf>
    <xf numFmtId="168" fontId="4" fillId="6" borderId="43" xfId="0" applyNumberFormat="1" applyFont="1" applyFill="1" applyBorder="1" applyAlignment="1">
      <alignment horizontal="center"/>
    </xf>
    <xf numFmtId="168" fontId="4" fillId="6" borderId="44" xfId="0" applyNumberFormat="1" applyFont="1" applyFill="1" applyBorder="1" applyAlignment="1">
      <alignment horizontal="center"/>
    </xf>
    <xf numFmtId="168" fontId="4" fillId="6" borderId="26" xfId="0" applyNumberFormat="1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right"/>
    </xf>
    <xf numFmtId="166" fontId="4" fillId="6" borderId="44" xfId="0" applyNumberFormat="1" applyFont="1" applyFill="1" applyBorder="1" applyAlignment="1">
      <alignment horizontal="left"/>
    </xf>
    <xf numFmtId="164" fontId="4" fillId="6" borderId="44" xfId="0" applyNumberFormat="1" applyFont="1" applyFill="1" applyBorder="1" applyAlignment="1">
      <alignment horizontal="center"/>
    </xf>
    <xf numFmtId="164" fontId="4" fillId="6" borderId="28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0" fillId="0" borderId="0" xfId="0" applyFont="1"/>
    <xf numFmtId="166" fontId="4" fillId="6" borderId="43" xfId="0" applyNumberFormat="1" applyFont="1" applyFill="1" applyBorder="1" applyAlignment="1">
      <alignment horizontal="center"/>
    </xf>
    <xf numFmtId="166" fontId="4" fillId="6" borderId="26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43" xfId="0" applyFill="1" applyBorder="1"/>
    <xf numFmtId="11" fontId="4" fillId="6" borderId="26" xfId="0" applyNumberFormat="1" applyFont="1" applyFill="1" applyBorder="1" applyAlignment="1">
      <alignment horizontal="center"/>
    </xf>
    <xf numFmtId="11" fontId="4" fillId="6" borderId="28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6" borderId="21" xfId="0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44" xfId="0" applyFont="1" applyFill="1" applyBorder="1" applyAlignment="1">
      <alignment horizontal="center"/>
    </xf>
    <xf numFmtId="0" fontId="0" fillId="6" borderId="27" xfId="0" applyFont="1" applyFill="1" applyBorder="1" applyAlignment="1">
      <alignment horizontal="center"/>
    </xf>
    <xf numFmtId="0" fontId="0" fillId="6" borderId="2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4" borderId="45" xfId="0" applyFont="1" applyFill="1" applyBorder="1" applyAlignment="1">
      <alignment horizontal="center"/>
    </xf>
    <xf numFmtId="2" fontId="4" fillId="4" borderId="45" xfId="0" applyNumberFormat="1" applyFont="1" applyFill="1" applyBorder="1" applyAlignment="1">
      <alignment horizontal="center"/>
    </xf>
    <xf numFmtId="0" fontId="0" fillId="4" borderId="39" xfId="0" applyFill="1" applyBorder="1"/>
    <xf numFmtId="0" fontId="0" fillId="4" borderId="40" xfId="0" applyFill="1" applyBorder="1"/>
    <xf numFmtId="0" fontId="0" fillId="4" borderId="41" xfId="0" applyFill="1" applyBorder="1"/>
    <xf numFmtId="0" fontId="0" fillId="6" borderId="43" xfId="0" applyFont="1" applyFill="1" applyBorder="1" applyAlignment="1">
      <alignment horizontal="center"/>
    </xf>
    <xf numFmtId="0" fontId="0" fillId="6" borderId="26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0" borderId="0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0" fillId="6" borderId="46" xfId="0" applyFont="1" applyFill="1" applyBorder="1" applyAlignment="1">
      <alignment horizontal="center"/>
    </xf>
    <xf numFmtId="0" fontId="0" fillId="6" borderId="47" xfId="0" applyFont="1" applyFill="1" applyBorder="1" applyAlignment="1">
      <alignment horizontal="center"/>
    </xf>
    <xf numFmtId="0" fontId="0" fillId="6" borderId="48" xfId="0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Butane-Hexane VLE (2 atm)</a:t>
            </a:r>
          </a:p>
        </c:rich>
      </c:tx>
      <c:layout>
        <c:manualLayout>
          <c:xMode val="edge"/>
          <c:yMode val="edge"/>
          <c:x val="0.32877521619647548"/>
          <c:y val="1.2110626279900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4898561341579"/>
          <c:y val="9.9835959639292607E-2"/>
          <c:w val="0.83834594877368507"/>
          <c:h val="0.75200069887017584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'Butane-Hexane VLE'!$M$2:$M$3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'Butane-Hexane VLE'!$N$2:$N$3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AA-4FD9-9C1A-16EC852DB2DD}"/>
            </c:ext>
          </c:extLst>
        </c:ser>
        <c:ser>
          <c:idx val="1"/>
          <c:order val="1"/>
          <c:tx>
            <c:v>Eq Line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'Butane-Hexane VLE'!$F$6:$F$106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'Butane-Hexane VLE'!$G$6:$G$106</c:f>
              <c:numCache>
                <c:formatCode>0.000</c:formatCode>
                <c:ptCount val="101"/>
                <c:pt idx="0">
                  <c:v>0</c:v>
                </c:pt>
                <c:pt idx="1">
                  <c:v>6.1244883021518821E-2</c:v>
                </c:pt>
                <c:pt idx="2">
                  <c:v>0.11790771280594939</c:v>
                </c:pt>
                <c:pt idx="3">
                  <c:v>0.17037807154991244</c:v>
                </c:pt>
                <c:pt idx="4">
                  <c:v>0.21901113221071147</c:v>
                </c:pt>
                <c:pt idx="5">
                  <c:v>0.26413047660582517</c:v>
                </c:pt>
                <c:pt idx="6">
                  <c:v>0.30603075715534656</c:v>
                </c:pt>
                <c:pt idx="7">
                  <c:v>0.34498019291195803</c:v>
                </c:pt>
                <c:pt idx="8">
                  <c:v>0.38122289573079349</c:v>
                </c:pt>
                <c:pt idx="9">
                  <c:v>0.4149810265891859</c:v>
                </c:pt>
                <c:pt idx="10">
                  <c:v>0.44645678528445176</c:v>
                </c:pt>
                <c:pt idx="11">
                  <c:v>0.47583423913967532</c:v>
                </c:pt>
                <c:pt idx="12">
                  <c:v>0.50328099805810356</c:v>
                </c:pt>
                <c:pt idx="13">
                  <c:v>0.5289497444060437</c:v>
                </c:pt>
                <c:pt idx="14">
                  <c:v>0.55297962688180824</c:v>
                </c:pt>
                <c:pt idx="15">
                  <c:v>0.57549752784161823</c:v>
                </c:pt>
                <c:pt idx="16">
                  <c:v>0.59661921358637604</c:v>
                </c:pt>
                <c:pt idx="17">
                  <c:v>0.61645037693665028</c:v>
                </c:pt>
                <c:pt idx="18">
                  <c:v>0.63508758109545072</c:v>
                </c:pt>
                <c:pt idx="19">
                  <c:v>0.65261911336665668</c:v>
                </c:pt>
                <c:pt idx="20">
                  <c:v>0.6691257567988993</c:v>
                </c:pt>
                <c:pt idx="21">
                  <c:v>0.68468148728946132</c:v>
                </c:pt>
                <c:pt idx="22">
                  <c:v>0.69935410313266289</c:v>
                </c:pt>
                <c:pt idx="23">
                  <c:v>0.71320579344880564</c:v>
                </c:pt>
                <c:pt idx="24">
                  <c:v>0.72629365139513979</c:v>
                </c:pt>
                <c:pt idx="25">
                  <c:v>0.73867013754762434</c:v>
                </c:pt>
                <c:pt idx="26">
                  <c:v>0.75038349835718154</c:v>
                </c:pt>
                <c:pt idx="27">
                  <c:v>0.76147814412973314</c:v>
                </c:pt>
                <c:pt idx="28">
                  <c:v>0.77199499055734977</c:v>
                </c:pt>
                <c:pt idx="29">
                  <c:v>0.78197176743848618</c:v>
                </c:pt>
                <c:pt idx="30">
                  <c:v>0.79144329786828227</c:v>
                </c:pt>
                <c:pt idx="31">
                  <c:v>0.80044175085379954</c:v>
                </c:pt>
                <c:pt idx="32">
                  <c:v>0.8089968700126301</c:v>
                </c:pt>
                <c:pt idx="33">
                  <c:v>0.81713618074445549</c:v>
                </c:pt>
                <c:pt idx="34">
                  <c:v>0.82488517802216232</c:v>
                </c:pt>
                <c:pt idx="35">
                  <c:v>0.83226749672985478</c:v>
                </c:pt>
                <c:pt idx="36">
                  <c:v>0.83930506627771395</c:v>
                </c:pt>
                <c:pt idx="37">
                  <c:v>0.84601825104618733</c:v>
                </c:pt>
                <c:pt idx="38">
                  <c:v>0.85242597805259246</c:v>
                </c:pt>
                <c:pt idx="39">
                  <c:v>0.85854585309031239</c:v>
                </c:pt>
                <c:pt idx="40">
                  <c:v>0.86439426646252304</c:v>
                </c:pt>
                <c:pt idx="41">
                  <c:v>0.86998648931768896</c:v>
                </c:pt>
                <c:pt idx="42">
                  <c:v>0.87533676149114747</c:v>
                </c:pt>
                <c:pt idx="43">
                  <c:v>0.88045837166519358</c:v>
                </c:pt>
                <c:pt idx="44">
                  <c:v>0.88536373057758655</c:v>
                </c:pt>
                <c:pt idx="45">
                  <c:v>0.89006443793472145</c:v>
                </c:pt>
                <c:pt idx="46">
                  <c:v>0.89457134361976609</c:v>
                </c:pt>
                <c:pt idx="47">
                  <c:v>0.89889460372684882</c:v>
                </c:pt>
                <c:pt idx="48">
                  <c:v>0.90304373189966169</c:v>
                </c:pt>
                <c:pt idx="49">
                  <c:v>0.90702764640532363</c:v>
                </c:pt>
                <c:pt idx="50">
                  <c:v>0.91085471333198698</c:v>
                </c:pt>
                <c:pt idx="51">
                  <c:v>0.91453278626060552</c:v>
                </c:pt>
                <c:pt idx="52">
                  <c:v>0.91806924272717305</c:v>
                </c:pt>
                <c:pt idx="53">
                  <c:v>0.92147101776115814</c:v>
                </c:pt>
                <c:pt idx="54">
                  <c:v>0.92474463475836233</c:v>
                </c:pt>
                <c:pt idx="55">
                  <c:v>0.92789623392186193</c:v>
                </c:pt>
                <c:pt idx="56">
                  <c:v>0.9309315984823866</c:v>
                </c:pt>
                <c:pt idx="57">
                  <c:v>0.93385617888972605</c:v>
                </c:pt>
                <c:pt idx="58">
                  <c:v>0.93667511514873536</c:v>
                </c:pt>
                <c:pt idx="59">
                  <c:v>0.93939325745742241</c:v>
                </c:pt>
                <c:pt idx="60">
                  <c:v>0.94201518529007244</c:v>
                </c:pt>
                <c:pt idx="61">
                  <c:v>0.94454522505523919</c:v>
                </c:pt>
                <c:pt idx="62">
                  <c:v>0.94698746644668663</c:v>
                </c:pt>
                <c:pt idx="63">
                  <c:v>0.94934577759465943</c:v>
                </c:pt>
                <c:pt idx="64">
                  <c:v>0.95162381911523253</c:v>
                </c:pt>
                <c:pt idx="65">
                  <c:v>0.95382505714682675</c:v>
                </c:pt>
                <c:pt idx="66">
                  <c:v>0.95595277545513513</c:v>
                </c:pt>
                <c:pt idx="67">
                  <c:v>0.95801008668046084</c:v>
                </c:pt>
                <c:pt idx="68">
                  <c:v>0.9599999427952145</c:v>
                </c:pt>
                <c:pt idx="69">
                  <c:v>0.96192514483328084</c:v>
                </c:pt>
                <c:pt idx="70">
                  <c:v>0.96378835194786361</c:v>
                </c:pt>
                <c:pt idx="71">
                  <c:v>0.96559208984940981</c:v>
                </c:pt>
                <c:pt idx="72">
                  <c:v>0.96733875867102848</c:v>
                </c:pt>
                <c:pt idx="73">
                  <c:v>0.96903064030473307</c:v>
                </c:pt>
                <c:pt idx="74">
                  <c:v>0.97066990524830199</c:v>
                </c:pt>
                <c:pt idx="75">
                  <c:v>0.97225861899920307</c:v>
                </c:pt>
                <c:pt idx="76">
                  <c:v>0.97379874802911903</c:v>
                </c:pt>
                <c:pt idx="77">
                  <c:v>0.97529216536982122</c:v>
                </c:pt>
                <c:pt idx="78">
                  <c:v>0.97674065583867942</c:v>
                </c:pt>
                <c:pt idx="79">
                  <c:v>0.9781459209298452</c:v>
                </c:pt>
                <c:pt idx="80">
                  <c:v>0.97950958339504801</c:v>
                </c:pt>
                <c:pt idx="81">
                  <c:v>0.98083319153608384</c:v>
                </c:pt>
                <c:pt idx="82">
                  <c:v>0.98211822322930942</c:v>
                </c:pt>
                <c:pt idx="83">
                  <c:v>0.98336608970092731</c:v>
                </c:pt>
                <c:pt idx="84">
                  <c:v>0.98457813907034586</c:v>
                </c:pt>
                <c:pt idx="85">
                  <c:v>0.98575565967760981</c:v>
                </c:pt>
                <c:pt idx="86">
                  <c:v>0.98689988320965072</c:v>
                </c:pt>
                <c:pt idx="87">
                  <c:v>0.98801198763904563</c:v>
                </c:pt>
                <c:pt idx="88">
                  <c:v>0.989093099987855</c:v>
                </c:pt>
                <c:pt idx="89">
                  <c:v>0.99014429892831313</c:v>
                </c:pt>
                <c:pt idx="90">
                  <c:v>0.99116661723104205</c:v>
                </c:pt>
                <c:pt idx="91">
                  <c:v>0.99216104642999825</c:v>
                </c:pt>
                <c:pt idx="92">
                  <c:v>0.99312852720127021</c:v>
                </c:pt>
                <c:pt idx="93">
                  <c:v>0.99406997499933436</c:v>
                </c:pt>
                <c:pt idx="94">
                  <c:v>0.99498625840168609</c:v>
                </c:pt>
                <c:pt idx="95">
                  <c:v>0.99587821272568711</c:v>
                </c:pt>
                <c:pt idx="96">
                  <c:v>0.99674663939095665</c:v>
                </c:pt>
                <c:pt idx="97">
                  <c:v>0.99759230754490713</c:v>
                </c:pt>
                <c:pt idx="98">
                  <c:v>0.99841595559861374</c:v>
                </c:pt>
                <c:pt idx="99">
                  <c:v>0.9992182926786467</c:v>
                </c:pt>
                <c:pt idx="100">
                  <c:v>0.99999999999999856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AA-4FD9-9C1A-16EC852DB2DD}"/>
            </c:ext>
          </c:extLst>
        </c:ser>
        <c:ser>
          <c:idx val="2"/>
          <c:order val="2"/>
          <c:tx>
            <c:v>Op Line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'1-Stage'!$P$12:$P$13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'1-Stage'!$Q$12:$Q$13</c:f>
              <c:numCache>
                <c:formatCode>0.000</c:formatCode>
                <c:ptCount val="2"/>
                <c:pt idx="0">
                  <c:v>0.66666666666666663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AA-4FD9-9C1A-16EC852DB2DD}"/>
            </c:ext>
          </c:extLst>
        </c:ser>
        <c:ser>
          <c:idx val="3"/>
          <c:order val="3"/>
          <c:tx>
            <c:v>Product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'1-Stage'!$I$10</c:f>
              <c:numCache>
                <c:formatCode>0.000</c:formatCode>
                <c:ptCount val="1"/>
                <c:pt idx="0">
                  <c:v>0.14692138179972047</c:v>
                </c:pt>
              </c:numCache>
            </c:numRef>
          </c:xVal>
          <c:yVal>
            <c:numRef>
              <c:f>'1-Stage'!$I$3</c:f>
              <c:numCache>
                <c:formatCode>0.000</c:formatCode>
                <c:ptCount val="1"/>
                <c:pt idx="0">
                  <c:v>0.56871907880018835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DAA-4FD9-9C1A-16EC852D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97904"/>
        <c:axId val="293298464"/>
      </c:scatterChart>
      <c:valAx>
        <c:axId val="293297904"/>
        <c:scaling>
          <c:orientation val="minMax"/>
          <c:max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 (mol frac)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8464"/>
        <c:crosses val="autoZero"/>
        <c:crossBetween val="midCat"/>
        <c:majorUnit val="0.1"/>
      </c:valAx>
      <c:valAx>
        <c:axId val="293298464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y (mol frac)</a:t>
                </a:r>
              </a:p>
            </c:rich>
          </c:tx>
          <c:layout>
            <c:manualLayout>
              <c:xMode val="edge"/>
              <c:yMode val="edge"/>
              <c:x val="2.1970149198648901E-2"/>
              <c:y val="0.38405350748651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7904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6223120642850517"/>
          <c:y val="0.44541596107434922"/>
          <c:w val="0.10954977058759438"/>
          <c:h val="0.13878157881562206"/>
        </c:manualLayout>
      </c:layout>
      <c:overlay val="0"/>
      <c:spPr>
        <a:solidFill>
          <a:schemeClr val="bg1">
            <a:lumMod val="95000"/>
          </a:schemeClr>
        </a:solidFill>
        <a:ln w="1905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Butane-Hexane VLE (2 atm)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DP Curve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'Butane-Hexane VLE'!$G$6:$G$106</c:f>
              <c:numCache>
                <c:formatCode>0.000</c:formatCode>
                <c:ptCount val="101"/>
                <c:pt idx="0">
                  <c:v>0</c:v>
                </c:pt>
                <c:pt idx="1">
                  <c:v>6.1244883021518821E-2</c:v>
                </c:pt>
                <c:pt idx="2">
                  <c:v>0.11790771280594939</c:v>
                </c:pt>
                <c:pt idx="3">
                  <c:v>0.17037807154991244</c:v>
                </c:pt>
                <c:pt idx="4">
                  <c:v>0.21901113221071147</c:v>
                </c:pt>
                <c:pt idx="5">
                  <c:v>0.26413047660582517</c:v>
                </c:pt>
                <c:pt idx="6">
                  <c:v>0.30603075715534656</c:v>
                </c:pt>
                <c:pt idx="7">
                  <c:v>0.34498019291195803</c:v>
                </c:pt>
                <c:pt idx="8">
                  <c:v>0.38122289573079349</c:v>
                </c:pt>
                <c:pt idx="9">
                  <c:v>0.4149810265891859</c:v>
                </c:pt>
                <c:pt idx="10">
                  <c:v>0.44645678528445176</c:v>
                </c:pt>
                <c:pt idx="11">
                  <c:v>0.47583423913967532</c:v>
                </c:pt>
                <c:pt idx="12">
                  <c:v>0.50328099805810356</c:v>
                </c:pt>
                <c:pt idx="13">
                  <c:v>0.5289497444060437</c:v>
                </c:pt>
                <c:pt idx="14">
                  <c:v>0.55297962688180824</c:v>
                </c:pt>
                <c:pt idx="15">
                  <c:v>0.57549752784161823</c:v>
                </c:pt>
                <c:pt idx="16">
                  <c:v>0.59661921358637604</c:v>
                </c:pt>
                <c:pt idx="17">
                  <c:v>0.61645037693665028</c:v>
                </c:pt>
                <c:pt idx="18">
                  <c:v>0.63508758109545072</c:v>
                </c:pt>
                <c:pt idx="19">
                  <c:v>0.65261911336665668</c:v>
                </c:pt>
                <c:pt idx="20">
                  <c:v>0.6691257567988993</c:v>
                </c:pt>
                <c:pt idx="21">
                  <c:v>0.68468148728946132</c:v>
                </c:pt>
                <c:pt idx="22">
                  <c:v>0.69935410313266289</c:v>
                </c:pt>
                <c:pt idx="23">
                  <c:v>0.71320579344880564</c:v>
                </c:pt>
                <c:pt idx="24">
                  <c:v>0.72629365139513979</c:v>
                </c:pt>
                <c:pt idx="25">
                  <c:v>0.73867013754762434</c:v>
                </c:pt>
                <c:pt idx="26">
                  <c:v>0.75038349835718154</c:v>
                </c:pt>
                <c:pt idx="27">
                  <c:v>0.76147814412973314</c:v>
                </c:pt>
                <c:pt idx="28">
                  <c:v>0.77199499055734977</c:v>
                </c:pt>
                <c:pt idx="29">
                  <c:v>0.78197176743848618</c:v>
                </c:pt>
                <c:pt idx="30">
                  <c:v>0.79144329786828227</c:v>
                </c:pt>
                <c:pt idx="31">
                  <c:v>0.80044175085379954</c:v>
                </c:pt>
                <c:pt idx="32">
                  <c:v>0.8089968700126301</c:v>
                </c:pt>
                <c:pt idx="33">
                  <c:v>0.81713618074445549</c:v>
                </c:pt>
                <c:pt idx="34">
                  <c:v>0.82488517802216232</c:v>
                </c:pt>
                <c:pt idx="35">
                  <c:v>0.83226749672985478</c:v>
                </c:pt>
                <c:pt idx="36">
                  <c:v>0.83930506627771395</c:v>
                </c:pt>
                <c:pt idx="37">
                  <c:v>0.84601825104618733</c:v>
                </c:pt>
                <c:pt idx="38">
                  <c:v>0.85242597805259246</c:v>
                </c:pt>
                <c:pt idx="39">
                  <c:v>0.85854585309031239</c:v>
                </c:pt>
                <c:pt idx="40">
                  <c:v>0.86439426646252304</c:v>
                </c:pt>
                <c:pt idx="41">
                  <c:v>0.86998648931768896</c:v>
                </c:pt>
                <c:pt idx="42">
                  <c:v>0.87533676149114747</c:v>
                </c:pt>
                <c:pt idx="43">
                  <c:v>0.88045837166519358</c:v>
                </c:pt>
                <c:pt idx="44">
                  <c:v>0.88536373057758655</c:v>
                </c:pt>
                <c:pt idx="45">
                  <c:v>0.89006443793472145</c:v>
                </c:pt>
                <c:pt idx="46">
                  <c:v>0.89457134361976609</c:v>
                </c:pt>
                <c:pt idx="47">
                  <c:v>0.89889460372684882</c:v>
                </c:pt>
                <c:pt idx="48">
                  <c:v>0.90304373189966169</c:v>
                </c:pt>
                <c:pt idx="49">
                  <c:v>0.90702764640532363</c:v>
                </c:pt>
                <c:pt idx="50">
                  <c:v>0.91085471333198698</c:v>
                </c:pt>
                <c:pt idx="51">
                  <c:v>0.91453278626060552</c:v>
                </c:pt>
                <c:pt idx="52">
                  <c:v>0.91806924272717305</c:v>
                </c:pt>
                <c:pt idx="53">
                  <c:v>0.92147101776115814</c:v>
                </c:pt>
                <c:pt idx="54">
                  <c:v>0.92474463475836233</c:v>
                </c:pt>
                <c:pt idx="55">
                  <c:v>0.92789623392186193</c:v>
                </c:pt>
                <c:pt idx="56">
                  <c:v>0.9309315984823866</c:v>
                </c:pt>
                <c:pt idx="57">
                  <c:v>0.93385617888972605</c:v>
                </c:pt>
                <c:pt idx="58">
                  <c:v>0.93667511514873536</c:v>
                </c:pt>
                <c:pt idx="59">
                  <c:v>0.93939325745742241</c:v>
                </c:pt>
                <c:pt idx="60">
                  <c:v>0.94201518529007244</c:v>
                </c:pt>
                <c:pt idx="61">
                  <c:v>0.94454522505523919</c:v>
                </c:pt>
                <c:pt idx="62">
                  <c:v>0.94698746644668663</c:v>
                </c:pt>
                <c:pt idx="63">
                  <c:v>0.94934577759465943</c:v>
                </c:pt>
                <c:pt idx="64">
                  <c:v>0.95162381911523253</c:v>
                </c:pt>
                <c:pt idx="65">
                  <c:v>0.95382505714682675</c:v>
                </c:pt>
                <c:pt idx="66">
                  <c:v>0.95595277545513513</c:v>
                </c:pt>
                <c:pt idx="67">
                  <c:v>0.95801008668046084</c:v>
                </c:pt>
                <c:pt idx="68">
                  <c:v>0.9599999427952145</c:v>
                </c:pt>
                <c:pt idx="69">
                  <c:v>0.96192514483328084</c:v>
                </c:pt>
                <c:pt idx="70">
                  <c:v>0.96378835194786361</c:v>
                </c:pt>
                <c:pt idx="71">
                  <c:v>0.96559208984940981</c:v>
                </c:pt>
                <c:pt idx="72">
                  <c:v>0.96733875867102848</c:v>
                </c:pt>
                <c:pt idx="73">
                  <c:v>0.96903064030473307</c:v>
                </c:pt>
                <c:pt idx="74">
                  <c:v>0.97066990524830199</c:v>
                </c:pt>
                <c:pt idx="75">
                  <c:v>0.97225861899920307</c:v>
                </c:pt>
                <c:pt idx="76">
                  <c:v>0.97379874802911903</c:v>
                </c:pt>
                <c:pt idx="77">
                  <c:v>0.97529216536982122</c:v>
                </c:pt>
                <c:pt idx="78">
                  <c:v>0.97674065583867942</c:v>
                </c:pt>
                <c:pt idx="79">
                  <c:v>0.9781459209298452</c:v>
                </c:pt>
                <c:pt idx="80">
                  <c:v>0.97950958339504801</c:v>
                </c:pt>
                <c:pt idx="81">
                  <c:v>0.98083319153608384</c:v>
                </c:pt>
                <c:pt idx="82">
                  <c:v>0.98211822322930942</c:v>
                </c:pt>
                <c:pt idx="83">
                  <c:v>0.98336608970092731</c:v>
                </c:pt>
                <c:pt idx="84">
                  <c:v>0.98457813907034586</c:v>
                </c:pt>
                <c:pt idx="85">
                  <c:v>0.98575565967760981</c:v>
                </c:pt>
                <c:pt idx="86">
                  <c:v>0.98689988320965072</c:v>
                </c:pt>
                <c:pt idx="87">
                  <c:v>0.98801198763904563</c:v>
                </c:pt>
                <c:pt idx="88">
                  <c:v>0.989093099987855</c:v>
                </c:pt>
                <c:pt idx="89">
                  <c:v>0.99014429892831313</c:v>
                </c:pt>
                <c:pt idx="90">
                  <c:v>0.99116661723104205</c:v>
                </c:pt>
                <c:pt idx="91">
                  <c:v>0.99216104642999825</c:v>
                </c:pt>
                <c:pt idx="92">
                  <c:v>0.99312852720127021</c:v>
                </c:pt>
                <c:pt idx="93">
                  <c:v>0.99406997499933436</c:v>
                </c:pt>
                <c:pt idx="94">
                  <c:v>0.99498625840168609</c:v>
                </c:pt>
                <c:pt idx="95">
                  <c:v>0.99587821272568711</c:v>
                </c:pt>
                <c:pt idx="96">
                  <c:v>0.99674663939095665</c:v>
                </c:pt>
                <c:pt idx="97">
                  <c:v>0.99759230754490713</c:v>
                </c:pt>
                <c:pt idx="98">
                  <c:v>0.99841595559861374</c:v>
                </c:pt>
                <c:pt idx="99">
                  <c:v>0.9992182926786467</c:v>
                </c:pt>
                <c:pt idx="100">
                  <c:v>0.99999999999999856</c:v>
                </c:pt>
              </c:numCache>
            </c:numRef>
          </c:xVal>
          <c:yVal>
            <c:numRef>
              <c:f>'Butane-Hexane VLE'!$H$6:$H$106</c:f>
              <c:numCache>
                <c:formatCode>0.0</c:formatCode>
                <c:ptCount val="101"/>
                <c:pt idx="0">
                  <c:v>92.603357848241572</c:v>
                </c:pt>
                <c:pt idx="1">
                  <c:v>90.637019331564758</c:v>
                </c:pt>
                <c:pt idx="2">
                  <c:v>88.732831973012864</c:v>
                </c:pt>
                <c:pt idx="3">
                  <c:v>86.888660021282433</c:v>
                </c:pt>
                <c:pt idx="4">
                  <c:v>85.102375611519761</c:v>
                </c:pt>
                <c:pt idx="5">
                  <c:v>83.371871497139949</c:v>
                </c:pt>
                <c:pt idx="6">
                  <c:v>81.695071749857306</c:v>
                </c:pt>
                <c:pt idx="7">
                  <c:v>80.069940588679458</c:v>
                </c:pt>
                <c:pt idx="8">
                  <c:v>78.494489512325515</c:v>
                </c:pt>
                <c:pt idx="9">
                  <c:v>76.966782914447705</c:v>
                </c:pt>
                <c:pt idx="10">
                  <c:v>75.484942359220298</c:v>
                </c:pt>
                <c:pt idx="11">
                  <c:v>74.047149688104241</c:v>
                </c:pt>
                <c:pt idx="12">
                  <c:v>72.651649118437703</c:v>
                </c:pt>
                <c:pt idx="13">
                  <c:v>71.296748482200698</c:v>
                </c:pt>
                <c:pt idx="14">
                  <c:v>69.980819739842815</c:v>
                </c:pt>
                <c:pt idx="15">
                  <c:v>68.702298890218145</c:v>
                </c:pt>
                <c:pt idx="16">
                  <c:v>67.459685383992507</c:v>
                </c:pt>
                <c:pt idx="17">
                  <c:v>66.251541134771628</c:v>
                </c:pt>
                <c:pt idx="18">
                  <c:v>65.07648920990701</c:v>
                </c:pt>
                <c:pt idx="19">
                  <c:v>63.933212271617784</c:v>
                </c:pt>
                <c:pt idx="20">
                  <c:v>62.820450828801675</c:v>
                </c:pt>
                <c:pt idx="21">
                  <c:v>61.737001350710017</c:v>
                </c:pt>
                <c:pt idx="22">
                  <c:v>60.68171428550945</c:v>
                </c:pt>
                <c:pt idx="23">
                  <c:v>59.653492019588896</c:v>
                </c:pt>
                <c:pt idx="24">
                  <c:v>58.65128680723268</c:v>
                </c:pt>
                <c:pt idx="25">
                  <c:v>57.674098694882794</c:v>
                </c:pt>
                <c:pt idx="26">
                  <c:v>56.720973459579291</c:v>
                </c:pt>
                <c:pt idx="27">
                  <c:v>55.791000577212401</c:v>
                </c:pt>
                <c:pt idx="28">
                  <c:v>54.883311232863541</c:v>
                </c:pt>
                <c:pt idx="29">
                  <c:v>53.997076382685023</c:v>
                </c:pt>
                <c:pt idx="30">
                  <c:v>53.131504874396796</c:v>
                </c:pt>
                <c:pt idx="31">
                  <c:v>52.285841631504695</c:v>
                </c:pt>
                <c:pt idx="32">
                  <c:v>51.459365904712193</c:v>
                </c:pt>
                <c:pt idx="33">
                  <c:v>50.651389592653693</c:v>
                </c:pt>
                <c:pt idx="34">
                  <c:v>49.861255632989199</c:v>
                </c:pt>
                <c:pt idx="35">
                  <c:v>49.088336464011988</c:v>
                </c:pt>
                <c:pt idx="36">
                  <c:v>48.332032556221016</c:v>
                </c:pt>
                <c:pt idx="37">
                  <c:v>47.591771012751195</c:v>
                </c:pt>
                <c:pt idx="38">
                  <c:v>46.867004237124981</c:v>
                </c:pt>
                <c:pt idx="39">
                  <c:v>46.157208666461877</c:v>
                </c:pt>
                <c:pt idx="40">
                  <c:v>45.46188356804057</c:v>
                </c:pt>
                <c:pt idx="41">
                  <c:v>44.780549896939505</c:v>
                </c:pt>
                <c:pt idx="42">
                  <c:v>44.11274921236798</c:v>
                </c:pt>
                <c:pt idx="43">
                  <c:v>43.458042650235903</c:v>
                </c:pt>
                <c:pt idx="44">
                  <c:v>42.81600994948316</c:v>
                </c:pt>
                <c:pt idx="45">
                  <c:v>42.18624852969176</c:v>
                </c:pt>
                <c:pt idx="46">
                  <c:v>41.568372617533669</c:v>
                </c:pt>
                <c:pt idx="47">
                  <c:v>40.962012419650058</c:v>
                </c:pt>
                <c:pt idx="48">
                  <c:v>40.366813339621537</c:v>
                </c:pt>
                <c:pt idx="49">
                  <c:v>39.7824352367575</c:v>
                </c:pt>
                <c:pt idx="50">
                  <c:v>39.208551724513242</c:v>
                </c:pt>
                <c:pt idx="51">
                  <c:v>38.644849506425828</c:v>
                </c:pt>
                <c:pt idx="52">
                  <c:v>38.091027747549695</c:v>
                </c:pt>
                <c:pt idx="53">
                  <c:v>37.546797479459514</c:v>
                </c:pt>
                <c:pt idx="54">
                  <c:v>37.011881036978295</c:v>
                </c:pt>
                <c:pt idx="55">
                  <c:v>36.486011524879302</c:v>
                </c:pt>
                <c:pt idx="56">
                  <c:v>35.968932312894502</c:v>
                </c:pt>
                <c:pt idx="57">
                  <c:v>35.460396557451311</c:v>
                </c:pt>
                <c:pt idx="58">
                  <c:v>34.960166748640241</c:v>
                </c:pt>
                <c:pt idx="59">
                  <c:v>34.468014280997068</c:v>
                </c:pt>
                <c:pt idx="60">
                  <c:v>33.983719046761564</c:v>
                </c:pt>
                <c:pt idx="61">
                  <c:v>33.507069050345969</c:v>
                </c:pt>
                <c:pt idx="62">
                  <c:v>33.037860042821499</c:v>
                </c:pt>
                <c:pt idx="63">
                  <c:v>32.575895175294612</c:v>
                </c:pt>
                <c:pt idx="64">
                  <c:v>32.120984670112136</c:v>
                </c:pt>
                <c:pt idx="65">
                  <c:v>31.672945508893196</c:v>
                </c:pt>
                <c:pt idx="66">
                  <c:v>31.231601136445974</c:v>
                </c:pt>
                <c:pt idx="67">
                  <c:v>30.796781179679343</c:v>
                </c:pt>
                <c:pt idx="68">
                  <c:v>30.368321180674101</c:v>
                </c:pt>
                <c:pt idx="69">
                  <c:v>29.946062343124659</c:v>
                </c:pt>
                <c:pt idx="70">
                  <c:v>29.529851291411376</c:v>
                </c:pt>
                <c:pt idx="71">
                  <c:v>29.119539841603263</c:v>
                </c:pt>
                <c:pt idx="72">
                  <c:v>28.714984783735357</c:v>
                </c:pt>
                <c:pt idx="73">
                  <c:v>28.316047674741522</c:v>
                </c:pt>
                <c:pt idx="74">
                  <c:v>27.922594641460655</c:v>
                </c:pt>
                <c:pt idx="75">
                  <c:v>27.534496193167517</c:v>
                </c:pt>
                <c:pt idx="76">
                  <c:v>27.151627043112356</c:v>
                </c:pt>
                <c:pt idx="77">
                  <c:v>26.773865938584052</c:v>
                </c:pt>
                <c:pt idx="78">
                  <c:v>26.401095499037545</c:v>
                </c:pt>
                <c:pt idx="79">
                  <c:v>26.033202061856233</c:v>
                </c:pt>
                <c:pt idx="80">
                  <c:v>25.670075535342395</c:v>
                </c:pt>
                <c:pt idx="81">
                  <c:v>25.311609258553201</c:v>
                </c:pt>
                <c:pt idx="82">
                  <c:v>24.95769986762242</c:v>
                </c:pt>
                <c:pt idx="83">
                  <c:v>24.608247168227702</c:v>
                </c:pt>
                <c:pt idx="84">
                  <c:v>24.26315401388365</c:v>
                </c:pt>
                <c:pt idx="85">
                  <c:v>23.922326189758117</c:v>
                </c:pt>
                <c:pt idx="86">
                  <c:v>23.585672301727822</c:v>
                </c:pt>
                <c:pt idx="87">
                  <c:v>23.253103670404336</c:v>
                </c:pt>
                <c:pt idx="88">
                  <c:v>22.92453422987662</c:v>
                </c:pt>
                <c:pt idx="89">
                  <c:v>22.599880430932298</c:v>
                </c:pt>
                <c:pt idx="90">
                  <c:v>22.279061148528161</c:v>
                </c:pt>
                <c:pt idx="91">
                  <c:v>21.961997668243942</c:v>
                </c:pt>
                <c:pt idx="92">
                  <c:v>21.648613226947109</c:v>
                </c:pt>
                <c:pt idx="93">
                  <c:v>21.338833681142084</c:v>
                </c:pt>
                <c:pt idx="94">
                  <c:v>21.032586680089544</c:v>
                </c:pt>
                <c:pt idx="95">
                  <c:v>20.729801966238401</c:v>
                </c:pt>
                <c:pt idx="96">
                  <c:v>20.430411229190817</c:v>
                </c:pt>
                <c:pt idx="97">
                  <c:v>20.134348037586033</c:v>
                </c:pt>
                <c:pt idx="98">
                  <c:v>19.841547773825408</c:v>
                </c:pt>
                <c:pt idx="99">
                  <c:v>19.551947571503028</c:v>
                </c:pt>
                <c:pt idx="100">
                  <c:v>19.265486255412402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50-4C51-942C-14F77C471F92}"/>
            </c:ext>
          </c:extLst>
        </c:ser>
        <c:ser>
          <c:idx val="2"/>
          <c:order val="1"/>
          <c:tx>
            <c:v>BP Curve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'Butane-Hexane VLE'!$F$6:$F$106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'Butane-Hexane VLE'!$H$6:$H$106</c:f>
              <c:numCache>
                <c:formatCode>0.0</c:formatCode>
                <c:ptCount val="101"/>
                <c:pt idx="0">
                  <c:v>92.603357848241572</c:v>
                </c:pt>
                <c:pt idx="1">
                  <c:v>90.637019331564758</c:v>
                </c:pt>
                <c:pt idx="2">
                  <c:v>88.732831973012864</c:v>
                </c:pt>
                <c:pt idx="3">
                  <c:v>86.888660021282433</c:v>
                </c:pt>
                <c:pt idx="4">
                  <c:v>85.102375611519761</c:v>
                </c:pt>
                <c:pt idx="5">
                  <c:v>83.371871497139949</c:v>
                </c:pt>
                <c:pt idx="6">
                  <c:v>81.695071749857306</c:v>
                </c:pt>
                <c:pt idx="7">
                  <c:v>80.069940588679458</c:v>
                </c:pt>
                <c:pt idx="8">
                  <c:v>78.494489512325515</c:v>
                </c:pt>
                <c:pt idx="9">
                  <c:v>76.966782914447705</c:v>
                </c:pt>
                <c:pt idx="10">
                  <c:v>75.484942359220298</c:v>
                </c:pt>
                <c:pt idx="11">
                  <c:v>74.047149688104241</c:v>
                </c:pt>
                <c:pt idx="12">
                  <c:v>72.651649118437703</c:v>
                </c:pt>
                <c:pt idx="13">
                  <c:v>71.296748482200698</c:v>
                </c:pt>
                <c:pt idx="14">
                  <c:v>69.980819739842815</c:v>
                </c:pt>
                <c:pt idx="15">
                  <c:v>68.702298890218145</c:v>
                </c:pt>
                <c:pt idx="16">
                  <c:v>67.459685383992507</c:v>
                </c:pt>
                <c:pt idx="17">
                  <c:v>66.251541134771628</c:v>
                </c:pt>
                <c:pt idx="18">
                  <c:v>65.07648920990701</c:v>
                </c:pt>
                <c:pt idx="19">
                  <c:v>63.933212271617784</c:v>
                </c:pt>
                <c:pt idx="20">
                  <c:v>62.820450828801675</c:v>
                </c:pt>
                <c:pt idx="21">
                  <c:v>61.737001350710017</c:v>
                </c:pt>
                <c:pt idx="22">
                  <c:v>60.68171428550945</c:v>
                </c:pt>
                <c:pt idx="23">
                  <c:v>59.653492019588896</c:v>
                </c:pt>
                <c:pt idx="24">
                  <c:v>58.65128680723268</c:v>
                </c:pt>
                <c:pt idx="25">
                  <c:v>57.674098694882794</c:v>
                </c:pt>
                <c:pt idx="26">
                  <c:v>56.720973459579291</c:v>
                </c:pt>
                <c:pt idx="27">
                  <c:v>55.791000577212401</c:v>
                </c:pt>
                <c:pt idx="28">
                  <c:v>54.883311232863541</c:v>
                </c:pt>
                <c:pt idx="29">
                  <c:v>53.997076382685023</c:v>
                </c:pt>
                <c:pt idx="30">
                  <c:v>53.131504874396796</c:v>
                </c:pt>
                <c:pt idx="31">
                  <c:v>52.285841631504695</c:v>
                </c:pt>
                <c:pt idx="32">
                  <c:v>51.459365904712193</c:v>
                </c:pt>
                <c:pt idx="33">
                  <c:v>50.651389592653693</c:v>
                </c:pt>
                <c:pt idx="34">
                  <c:v>49.861255632989199</c:v>
                </c:pt>
                <c:pt idx="35">
                  <c:v>49.088336464011988</c:v>
                </c:pt>
                <c:pt idx="36">
                  <c:v>48.332032556221016</c:v>
                </c:pt>
                <c:pt idx="37">
                  <c:v>47.591771012751195</c:v>
                </c:pt>
                <c:pt idx="38">
                  <c:v>46.867004237124981</c:v>
                </c:pt>
                <c:pt idx="39">
                  <c:v>46.157208666461877</c:v>
                </c:pt>
                <c:pt idx="40">
                  <c:v>45.46188356804057</c:v>
                </c:pt>
                <c:pt idx="41">
                  <c:v>44.780549896939505</c:v>
                </c:pt>
                <c:pt idx="42">
                  <c:v>44.11274921236798</c:v>
                </c:pt>
                <c:pt idx="43">
                  <c:v>43.458042650235903</c:v>
                </c:pt>
                <c:pt idx="44">
                  <c:v>42.81600994948316</c:v>
                </c:pt>
                <c:pt idx="45">
                  <c:v>42.18624852969176</c:v>
                </c:pt>
                <c:pt idx="46">
                  <c:v>41.568372617533669</c:v>
                </c:pt>
                <c:pt idx="47">
                  <c:v>40.962012419650058</c:v>
                </c:pt>
                <c:pt idx="48">
                  <c:v>40.366813339621537</c:v>
                </c:pt>
                <c:pt idx="49">
                  <c:v>39.7824352367575</c:v>
                </c:pt>
                <c:pt idx="50">
                  <c:v>39.208551724513242</c:v>
                </c:pt>
                <c:pt idx="51">
                  <c:v>38.644849506425828</c:v>
                </c:pt>
                <c:pt idx="52">
                  <c:v>38.091027747549695</c:v>
                </c:pt>
                <c:pt idx="53">
                  <c:v>37.546797479459514</c:v>
                </c:pt>
                <c:pt idx="54">
                  <c:v>37.011881036978295</c:v>
                </c:pt>
                <c:pt idx="55">
                  <c:v>36.486011524879302</c:v>
                </c:pt>
                <c:pt idx="56">
                  <c:v>35.968932312894502</c:v>
                </c:pt>
                <c:pt idx="57">
                  <c:v>35.460396557451311</c:v>
                </c:pt>
                <c:pt idx="58">
                  <c:v>34.960166748640241</c:v>
                </c:pt>
                <c:pt idx="59">
                  <c:v>34.468014280997068</c:v>
                </c:pt>
                <c:pt idx="60">
                  <c:v>33.983719046761564</c:v>
                </c:pt>
                <c:pt idx="61">
                  <c:v>33.507069050345969</c:v>
                </c:pt>
                <c:pt idx="62">
                  <c:v>33.037860042821499</c:v>
                </c:pt>
                <c:pt idx="63">
                  <c:v>32.575895175294612</c:v>
                </c:pt>
                <c:pt idx="64">
                  <c:v>32.120984670112136</c:v>
                </c:pt>
                <c:pt idx="65">
                  <c:v>31.672945508893196</c:v>
                </c:pt>
                <c:pt idx="66">
                  <c:v>31.231601136445974</c:v>
                </c:pt>
                <c:pt idx="67">
                  <c:v>30.796781179679343</c:v>
                </c:pt>
                <c:pt idx="68">
                  <c:v>30.368321180674101</c:v>
                </c:pt>
                <c:pt idx="69">
                  <c:v>29.946062343124659</c:v>
                </c:pt>
                <c:pt idx="70">
                  <c:v>29.529851291411376</c:v>
                </c:pt>
                <c:pt idx="71">
                  <c:v>29.119539841603263</c:v>
                </c:pt>
                <c:pt idx="72">
                  <c:v>28.714984783735357</c:v>
                </c:pt>
                <c:pt idx="73">
                  <c:v>28.316047674741522</c:v>
                </c:pt>
                <c:pt idx="74">
                  <c:v>27.922594641460655</c:v>
                </c:pt>
                <c:pt idx="75">
                  <c:v>27.534496193167517</c:v>
                </c:pt>
                <c:pt idx="76">
                  <c:v>27.151627043112356</c:v>
                </c:pt>
                <c:pt idx="77">
                  <c:v>26.773865938584052</c:v>
                </c:pt>
                <c:pt idx="78">
                  <c:v>26.401095499037545</c:v>
                </c:pt>
                <c:pt idx="79">
                  <c:v>26.033202061856233</c:v>
                </c:pt>
                <c:pt idx="80">
                  <c:v>25.670075535342395</c:v>
                </c:pt>
                <c:pt idx="81">
                  <c:v>25.311609258553201</c:v>
                </c:pt>
                <c:pt idx="82">
                  <c:v>24.95769986762242</c:v>
                </c:pt>
                <c:pt idx="83">
                  <c:v>24.608247168227702</c:v>
                </c:pt>
                <c:pt idx="84">
                  <c:v>24.26315401388365</c:v>
                </c:pt>
                <c:pt idx="85">
                  <c:v>23.922326189758117</c:v>
                </c:pt>
                <c:pt idx="86">
                  <c:v>23.585672301727822</c:v>
                </c:pt>
                <c:pt idx="87">
                  <c:v>23.253103670404336</c:v>
                </c:pt>
                <c:pt idx="88">
                  <c:v>22.92453422987662</c:v>
                </c:pt>
                <c:pt idx="89">
                  <c:v>22.599880430932298</c:v>
                </c:pt>
                <c:pt idx="90">
                  <c:v>22.279061148528161</c:v>
                </c:pt>
                <c:pt idx="91">
                  <c:v>21.961997668243942</c:v>
                </c:pt>
                <c:pt idx="92">
                  <c:v>21.648613226947109</c:v>
                </c:pt>
                <c:pt idx="93">
                  <c:v>21.338833681142084</c:v>
                </c:pt>
                <c:pt idx="94">
                  <c:v>21.032586680089544</c:v>
                </c:pt>
                <c:pt idx="95">
                  <c:v>20.729801966238401</c:v>
                </c:pt>
                <c:pt idx="96">
                  <c:v>20.430411229190817</c:v>
                </c:pt>
                <c:pt idx="97">
                  <c:v>20.134348037586033</c:v>
                </c:pt>
                <c:pt idx="98">
                  <c:v>19.841547773825408</c:v>
                </c:pt>
                <c:pt idx="99">
                  <c:v>19.551947571503028</c:v>
                </c:pt>
                <c:pt idx="100">
                  <c:v>19.265486255412402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50-4C51-942C-14F77C471F92}"/>
            </c:ext>
          </c:extLst>
        </c:ser>
        <c:ser>
          <c:idx val="1"/>
          <c:order val="2"/>
          <c:tx>
            <c:v>Op Line</c:v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'1-Stage'!$P$16:$P$17</c:f>
              <c:numCache>
                <c:formatCode>0.000</c:formatCode>
                <c:ptCount val="2"/>
                <c:pt idx="0">
                  <c:v>0.14692138179972047</c:v>
                </c:pt>
                <c:pt idx="1">
                  <c:v>0.56871907880018835</c:v>
                </c:pt>
              </c:numCache>
            </c:numRef>
          </c:xVal>
          <c:yVal>
            <c:numRef>
              <c:f>'1-Stage'!$Q$16:$Q$17</c:f>
              <c:numCache>
                <c:formatCode>0.0</c:formatCode>
                <c:ptCount val="2"/>
                <c:pt idx="0">
                  <c:v>69.092010608260836</c:v>
                </c:pt>
                <c:pt idx="1">
                  <c:v>69.092010608260836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450-4C51-942C-14F77C471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301264"/>
        <c:axId val="293301824"/>
      </c:scatterChart>
      <c:valAx>
        <c:axId val="293301264"/>
        <c:scaling>
          <c:orientation val="minMax"/>
          <c:max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x,y (mol frac)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01824"/>
        <c:crosses val="autoZero"/>
        <c:crossBetween val="midCat"/>
        <c:majorUnit val="0.1"/>
      </c:valAx>
      <c:valAx>
        <c:axId val="293301824"/>
        <c:scaling>
          <c:orientation val="minMax"/>
          <c:min val="1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T (</a:t>
                </a:r>
                <a:r>
                  <a:rPr lang="en-US" sz="1800" baseline="30000">
                    <a:solidFill>
                      <a:sysClr val="windowText" lastClr="000000"/>
                    </a:solidFill>
                  </a:rPr>
                  <a:t>o</a:t>
                </a:r>
                <a:r>
                  <a:rPr lang="en-US" sz="1800">
                    <a:solidFill>
                      <a:sysClr val="windowText" lastClr="000000"/>
                    </a:solidFill>
                  </a:rPr>
                  <a:t>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01264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8169618176357294"/>
          <c:y val="0.21821568516821771"/>
          <c:w val="0.12007074630083665"/>
          <c:h val="0.13878157881562206"/>
        </c:manualLayout>
      </c:layout>
      <c:overlay val="0"/>
      <c:spPr>
        <a:solidFill>
          <a:schemeClr val="bg1">
            <a:lumMod val="95000"/>
          </a:schemeClr>
        </a:solidFill>
        <a:ln w="1905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Butane-Hexane VLE (2 atm)</a:t>
            </a:r>
          </a:p>
        </c:rich>
      </c:tx>
      <c:layout>
        <c:manualLayout>
          <c:xMode val="edge"/>
          <c:yMode val="edge"/>
          <c:x val="0.32877521619647548"/>
          <c:y val="1.2110626279900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4898561341579"/>
          <c:y val="9.9835959639292607E-2"/>
          <c:w val="0.83834594877368507"/>
          <c:h val="0.75200069887017584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'Butane-Hexane VLE'!$M$2:$M$3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'Butane-Hexane VLE'!$N$2:$N$3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3A-4B74-BEFF-8C706708803E}"/>
            </c:ext>
          </c:extLst>
        </c:ser>
        <c:ser>
          <c:idx val="1"/>
          <c:order val="1"/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'Butane-Hexane VLE'!$F$6:$F$106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'Butane-Hexane VLE'!$G$6:$G$106</c:f>
              <c:numCache>
                <c:formatCode>0.000</c:formatCode>
                <c:ptCount val="101"/>
                <c:pt idx="0">
                  <c:v>0</c:v>
                </c:pt>
                <c:pt idx="1">
                  <c:v>6.1244883021518821E-2</c:v>
                </c:pt>
                <c:pt idx="2">
                  <c:v>0.11790771280594939</c:v>
                </c:pt>
                <c:pt idx="3">
                  <c:v>0.17037807154991244</c:v>
                </c:pt>
                <c:pt idx="4">
                  <c:v>0.21901113221071147</c:v>
                </c:pt>
                <c:pt idx="5">
                  <c:v>0.26413047660582517</c:v>
                </c:pt>
                <c:pt idx="6">
                  <c:v>0.30603075715534656</c:v>
                </c:pt>
                <c:pt idx="7">
                  <c:v>0.34498019291195803</c:v>
                </c:pt>
                <c:pt idx="8">
                  <c:v>0.38122289573079349</c:v>
                </c:pt>
                <c:pt idx="9">
                  <c:v>0.4149810265891859</c:v>
                </c:pt>
                <c:pt idx="10">
                  <c:v>0.44645678528445176</c:v>
                </c:pt>
                <c:pt idx="11">
                  <c:v>0.47583423913967532</c:v>
                </c:pt>
                <c:pt idx="12">
                  <c:v>0.50328099805810356</c:v>
                </c:pt>
                <c:pt idx="13">
                  <c:v>0.5289497444060437</c:v>
                </c:pt>
                <c:pt idx="14">
                  <c:v>0.55297962688180824</c:v>
                </c:pt>
                <c:pt idx="15">
                  <c:v>0.57549752784161823</c:v>
                </c:pt>
                <c:pt idx="16">
                  <c:v>0.59661921358637604</c:v>
                </c:pt>
                <c:pt idx="17">
                  <c:v>0.61645037693665028</c:v>
                </c:pt>
                <c:pt idx="18">
                  <c:v>0.63508758109545072</c:v>
                </c:pt>
                <c:pt idx="19">
                  <c:v>0.65261911336665668</c:v>
                </c:pt>
                <c:pt idx="20">
                  <c:v>0.6691257567988993</c:v>
                </c:pt>
                <c:pt idx="21">
                  <c:v>0.68468148728946132</c:v>
                </c:pt>
                <c:pt idx="22">
                  <c:v>0.69935410313266289</c:v>
                </c:pt>
                <c:pt idx="23">
                  <c:v>0.71320579344880564</c:v>
                </c:pt>
                <c:pt idx="24">
                  <c:v>0.72629365139513979</c:v>
                </c:pt>
                <c:pt idx="25">
                  <c:v>0.73867013754762434</c:v>
                </c:pt>
                <c:pt idx="26">
                  <c:v>0.75038349835718154</c:v>
                </c:pt>
                <c:pt idx="27">
                  <c:v>0.76147814412973314</c:v>
                </c:pt>
                <c:pt idx="28">
                  <c:v>0.77199499055734977</c:v>
                </c:pt>
                <c:pt idx="29">
                  <c:v>0.78197176743848618</c:v>
                </c:pt>
                <c:pt idx="30">
                  <c:v>0.79144329786828227</c:v>
                </c:pt>
                <c:pt idx="31">
                  <c:v>0.80044175085379954</c:v>
                </c:pt>
                <c:pt idx="32">
                  <c:v>0.8089968700126301</c:v>
                </c:pt>
                <c:pt idx="33">
                  <c:v>0.81713618074445549</c:v>
                </c:pt>
                <c:pt idx="34">
                  <c:v>0.82488517802216232</c:v>
                </c:pt>
                <c:pt idx="35">
                  <c:v>0.83226749672985478</c:v>
                </c:pt>
                <c:pt idx="36">
                  <c:v>0.83930506627771395</c:v>
                </c:pt>
                <c:pt idx="37">
                  <c:v>0.84601825104618733</c:v>
                </c:pt>
                <c:pt idx="38">
                  <c:v>0.85242597805259246</c:v>
                </c:pt>
                <c:pt idx="39">
                  <c:v>0.85854585309031239</c:v>
                </c:pt>
                <c:pt idx="40">
                  <c:v>0.86439426646252304</c:v>
                </c:pt>
                <c:pt idx="41">
                  <c:v>0.86998648931768896</c:v>
                </c:pt>
                <c:pt idx="42">
                  <c:v>0.87533676149114747</c:v>
                </c:pt>
                <c:pt idx="43">
                  <c:v>0.88045837166519358</c:v>
                </c:pt>
                <c:pt idx="44">
                  <c:v>0.88536373057758655</c:v>
                </c:pt>
                <c:pt idx="45">
                  <c:v>0.89006443793472145</c:v>
                </c:pt>
                <c:pt idx="46">
                  <c:v>0.89457134361976609</c:v>
                </c:pt>
                <c:pt idx="47">
                  <c:v>0.89889460372684882</c:v>
                </c:pt>
                <c:pt idx="48">
                  <c:v>0.90304373189966169</c:v>
                </c:pt>
                <c:pt idx="49">
                  <c:v>0.90702764640532363</c:v>
                </c:pt>
                <c:pt idx="50">
                  <c:v>0.91085471333198698</c:v>
                </c:pt>
                <c:pt idx="51">
                  <c:v>0.91453278626060552</c:v>
                </c:pt>
                <c:pt idx="52">
                  <c:v>0.91806924272717305</c:v>
                </c:pt>
                <c:pt idx="53">
                  <c:v>0.92147101776115814</c:v>
                </c:pt>
                <c:pt idx="54">
                  <c:v>0.92474463475836233</c:v>
                </c:pt>
                <c:pt idx="55">
                  <c:v>0.92789623392186193</c:v>
                </c:pt>
                <c:pt idx="56">
                  <c:v>0.9309315984823866</c:v>
                </c:pt>
                <c:pt idx="57">
                  <c:v>0.93385617888972605</c:v>
                </c:pt>
                <c:pt idx="58">
                  <c:v>0.93667511514873536</c:v>
                </c:pt>
                <c:pt idx="59">
                  <c:v>0.93939325745742241</c:v>
                </c:pt>
                <c:pt idx="60">
                  <c:v>0.94201518529007244</c:v>
                </c:pt>
                <c:pt idx="61">
                  <c:v>0.94454522505523919</c:v>
                </c:pt>
                <c:pt idx="62">
                  <c:v>0.94698746644668663</c:v>
                </c:pt>
                <c:pt idx="63">
                  <c:v>0.94934577759465943</c:v>
                </c:pt>
                <c:pt idx="64">
                  <c:v>0.95162381911523253</c:v>
                </c:pt>
                <c:pt idx="65">
                  <c:v>0.95382505714682675</c:v>
                </c:pt>
                <c:pt idx="66">
                  <c:v>0.95595277545513513</c:v>
                </c:pt>
                <c:pt idx="67">
                  <c:v>0.95801008668046084</c:v>
                </c:pt>
                <c:pt idx="68">
                  <c:v>0.9599999427952145</c:v>
                </c:pt>
                <c:pt idx="69">
                  <c:v>0.96192514483328084</c:v>
                </c:pt>
                <c:pt idx="70">
                  <c:v>0.96378835194786361</c:v>
                </c:pt>
                <c:pt idx="71">
                  <c:v>0.96559208984940981</c:v>
                </c:pt>
                <c:pt idx="72">
                  <c:v>0.96733875867102848</c:v>
                </c:pt>
                <c:pt idx="73">
                  <c:v>0.96903064030473307</c:v>
                </c:pt>
                <c:pt idx="74">
                  <c:v>0.97066990524830199</c:v>
                </c:pt>
                <c:pt idx="75">
                  <c:v>0.97225861899920307</c:v>
                </c:pt>
                <c:pt idx="76">
                  <c:v>0.97379874802911903</c:v>
                </c:pt>
                <c:pt idx="77">
                  <c:v>0.97529216536982122</c:v>
                </c:pt>
                <c:pt idx="78">
                  <c:v>0.97674065583867942</c:v>
                </c:pt>
                <c:pt idx="79">
                  <c:v>0.9781459209298452</c:v>
                </c:pt>
                <c:pt idx="80">
                  <c:v>0.97950958339504801</c:v>
                </c:pt>
                <c:pt idx="81">
                  <c:v>0.98083319153608384</c:v>
                </c:pt>
                <c:pt idx="82">
                  <c:v>0.98211822322930942</c:v>
                </c:pt>
                <c:pt idx="83">
                  <c:v>0.98336608970092731</c:v>
                </c:pt>
                <c:pt idx="84">
                  <c:v>0.98457813907034586</c:v>
                </c:pt>
                <c:pt idx="85">
                  <c:v>0.98575565967760981</c:v>
                </c:pt>
                <c:pt idx="86">
                  <c:v>0.98689988320965072</c:v>
                </c:pt>
                <c:pt idx="87">
                  <c:v>0.98801198763904563</c:v>
                </c:pt>
                <c:pt idx="88">
                  <c:v>0.989093099987855</c:v>
                </c:pt>
                <c:pt idx="89">
                  <c:v>0.99014429892831313</c:v>
                </c:pt>
                <c:pt idx="90">
                  <c:v>0.99116661723104205</c:v>
                </c:pt>
                <c:pt idx="91">
                  <c:v>0.99216104642999825</c:v>
                </c:pt>
                <c:pt idx="92">
                  <c:v>0.99312852720127021</c:v>
                </c:pt>
                <c:pt idx="93">
                  <c:v>0.99406997499933436</c:v>
                </c:pt>
                <c:pt idx="94">
                  <c:v>0.99498625840168609</c:v>
                </c:pt>
                <c:pt idx="95">
                  <c:v>0.99587821272568711</c:v>
                </c:pt>
                <c:pt idx="96">
                  <c:v>0.99674663939095665</c:v>
                </c:pt>
                <c:pt idx="97">
                  <c:v>0.99759230754490713</c:v>
                </c:pt>
                <c:pt idx="98">
                  <c:v>0.99841595559861374</c:v>
                </c:pt>
                <c:pt idx="99">
                  <c:v>0.9992182926786467</c:v>
                </c:pt>
                <c:pt idx="100">
                  <c:v>0.99999999999999856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AA-4D39-8122-D791611A0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97904"/>
        <c:axId val="293298464"/>
      </c:scatterChart>
      <c:valAx>
        <c:axId val="293297904"/>
        <c:scaling>
          <c:orientation val="minMax"/>
          <c:max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 (mol frac)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8464"/>
        <c:crosses val="autoZero"/>
        <c:crossBetween val="midCat"/>
        <c:majorUnit val="0.1"/>
      </c:valAx>
      <c:valAx>
        <c:axId val="293298464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y (mol frac)</a:t>
                </a:r>
              </a:p>
            </c:rich>
          </c:tx>
          <c:layout>
            <c:manualLayout>
              <c:xMode val="edge"/>
              <c:yMode val="edge"/>
              <c:x val="2.1970149198648901E-2"/>
              <c:y val="0.38405350748651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7904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Butane-Hexane VLE (2 atm)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'Butane-Hexane VLE'!$F$6:$F$106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'Butane-Hexane VLE'!$H$6:$H$106</c:f>
              <c:numCache>
                <c:formatCode>0.0</c:formatCode>
                <c:ptCount val="101"/>
                <c:pt idx="0">
                  <c:v>92.603357848241572</c:v>
                </c:pt>
                <c:pt idx="1">
                  <c:v>90.637019331564758</c:v>
                </c:pt>
                <c:pt idx="2">
                  <c:v>88.732831973012864</c:v>
                </c:pt>
                <c:pt idx="3">
                  <c:v>86.888660021282433</c:v>
                </c:pt>
                <c:pt idx="4">
                  <c:v>85.102375611519761</c:v>
                </c:pt>
                <c:pt idx="5">
                  <c:v>83.371871497139949</c:v>
                </c:pt>
                <c:pt idx="6">
                  <c:v>81.695071749857306</c:v>
                </c:pt>
                <c:pt idx="7">
                  <c:v>80.069940588679458</c:v>
                </c:pt>
                <c:pt idx="8">
                  <c:v>78.494489512325515</c:v>
                </c:pt>
                <c:pt idx="9">
                  <c:v>76.966782914447705</c:v>
                </c:pt>
                <c:pt idx="10">
                  <c:v>75.484942359220298</c:v>
                </c:pt>
                <c:pt idx="11">
                  <c:v>74.047149688104241</c:v>
                </c:pt>
                <c:pt idx="12">
                  <c:v>72.651649118437703</c:v>
                </c:pt>
                <c:pt idx="13">
                  <c:v>71.296748482200698</c:v>
                </c:pt>
                <c:pt idx="14">
                  <c:v>69.980819739842815</c:v>
                </c:pt>
                <c:pt idx="15">
                  <c:v>68.702298890218145</c:v>
                </c:pt>
                <c:pt idx="16">
                  <c:v>67.459685383992507</c:v>
                </c:pt>
                <c:pt idx="17">
                  <c:v>66.251541134771628</c:v>
                </c:pt>
                <c:pt idx="18">
                  <c:v>65.07648920990701</c:v>
                </c:pt>
                <c:pt idx="19">
                  <c:v>63.933212271617784</c:v>
                </c:pt>
                <c:pt idx="20">
                  <c:v>62.820450828801675</c:v>
                </c:pt>
                <c:pt idx="21">
                  <c:v>61.737001350710017</c:v>
                </c:pt>
                <c:pt idx="22">
                  <c:v>60.68171428550945</c:v>
                </c:pt>
                <c:pt idx="23">
                  <c:v>59.653492019588896</c:v>
                </c:pt>
                <c:pt idx="24">
                  <c:v>58.65128680723268</c:v>
                </c:pt>
                <c:pt idx="25">
                  <c:v>57.674098694882794</c:v>
                </c:pt>
                <c:pt idx="26">
                  <c:v>56.720973459579291</c:v>
                </c:pt>
                <c:pt idx="27">
                  <c:v>55.791000577212401</c:v>
                </c:pt>
                <c:pt idx="28">
                  <c:v>54.883311232863541</c:v>
                </c:pt>
                <c:pt idx="29">
                  <c:v>53.997076382685023</c:v>
                </c:pt>
                <c:pt idx="30">
                  <c:v>53.131504874396796</c:v>
                </c:pt>
                <c:pt idx="31">
                  <c:v>52.285841631504695</c:v>
                </c:pt>
                <c:pt idx="32">
                  <c:v>51.459365904712193</c:v>
                </c:pt>
                <c:pt idx="33">
                  <c:v>50.651389592653693</c:v>
                </c:pt>
                <c:pt idx="34">
                  <c:v>49.861255632989199</c:v>
                </c:pt>
                <c:pt idx="35">
                  <c:v>49.088336464011988</c:v>
                </c:pt>
                <c:pt idx="36">
                  <c:v>48.332032556221016</c:v>
                </c:pt>
                <c:pt idx="37">
                  <c:v>47.591771012751195</c:v>
                </c:pt>
                <c:pt idx="38">
                  <c:v>46.867004237124981</c:v>
                </c:pt>
                <c:pt idx="39">
                  <c:v>46.157208666461877</c:v>
                </c:pt>
                <c:pt idx="40">
                  <c:v>45.46188356804057</c:v>
                </c:pt>
                <c:pt idx="41">
                  <c:v>44.780549896939505</c:v>
                </c:pt>
                <c:pt idx="42">
                  <c:v>44.11274921236798</c:v>
                </c:pt>
                <c:pt idx="43">
                  <c:v>43.458042650235903</c:v>
                </c:pt>
                <c:pt idx="44">
                  <c:v>42.81600994948316</c:v>
                </c:pt>
                <c:pt idx="45">
                  <c:v>42.18624852969176</c:v>
                </c:pt>
                <c:pt idx="46">
                  <c:v>41.568372617533669</c:v>
                </c:pt>
                <c:pt idx="47">
                  <c:v>40.962012419650058</c:v>
                </c:pt>
                <c:pt idx="48">
                  <c:v>40.366813339621537</c:v>
                </c:pt>
                <c:pt idx="49">
                  <c:v>39.7824352367575</c:v>
                </c:pt>
                <c:pt idx="50">
                  <c:v>39.208551724513242</c:v>
                </c:pt>
                <c:pt idx="51">
                  <c:v>38.644849506425828</c:v>
                </c:pt>
                <c:pt idx="52">
                  <c:v>38.091027747549695</c:v>
                </c:pt>
                <c:pt idx="53">
                  <c:v>37.546797479459514</c:v>
                </c:pt>
                <c:pt idx="54">
                  <c:v>37.011881036978295</c:v>
                </c:pt>
                <c:pt idx="55">
                  <c:v>36.486011524879302</c:v>
                </c:pt>
                <c:pt idx="56">
                  <c:v>35.968932312894502</c:v>
                </c:pt>
                <c:pt idx="57">
                  <c:v>35.460396557451311</c:v>
                </c:pt>
                <c:pt idx="58">
                  <c:v>34.960166748640241</c:v>
                </c:pt>
                <c:pt idx="59">
                  <c:v>34.468014280997068</c:v>
                </c:pt>
                <c:pt idx="60">
                  <c:v>33.983719046761564</c:v>
                </c:pt>
                <c:pt idx="61">
                  <c:v>33.507069050345969</c:v>
                </c:pt>
                <c:pt idx="62">
                  <c:v>33.037860042821499</c:v>
                </c:pt>
                <c:pt idx="63">
                  <c:v>32.575895175294612</c:v>
                </c:pt>
                <c:pt idx="64">
                  <c:v>32.120984670112136</c:v>
                </c:pt>
                <c:pt idx="65">
                  <c:v>31.672945508893196</c:v>
                </c:pt>
                <c:pt idx="66">
                  <c:v>31.231601136445974</c:v>
                </c:pt>
                <c:pt idx="67">
                  <c:v>30.796781179679343</c:v>
                </c:pt>
                <c:pt idx="68">
                  <c:v>30.368321180674101</c:v>
                </c:pt>
                <c:pt idx="69">
                  <c:v>29.946062343124659</c:v>
                </c:pt>
                <c:pt idx="70">
                  <c:v>29.529851291411376</c:v>
                </c:pt>
                <c:pt idx="71">
                  <c:v>29.119539841603263</c:v>
                </c:pt>
                <c:pt idx="72">
                  <c:v>28.714984783735357</c:v>
                </c:pt>
                <c:pt idx="73">
                  <c:v>28.316047674741522</c:v>
                </c:pt>
                <c:pt idx="74">
                  <c:v>27.922594641460655</c:v>
                </c:pt>
                <c:pt idx="75">
                  <c:v>27.534496193167517</c:v>
                </c:pt>
                <c:pt idx="76">
                  <c:v>27.151627043112356</c:v>
                </c:pt>
                <c:pt idx="77">
                  <c:v>26.773865938584052</c:v>
                </c:pt>
                <c:pt idx="78">
                  <c:v>26.401095499037545</c:v>
                </c:pt>
                <c:pt idx="79">
                  <c:v>26.033202061856233</c:v>
                </c:pt>
                <c:pt idx="80">
                  <c:v>25.670075535342395</c:v>
                </c:pt>
                <c:pt idx="81">
                  <c:v>25.311609258553201</c:v>
                </c:pt>
                <c:pt idx="82">
                  <c:v>24.95769986762242</c:v>
                </c:pt>
                <c:pt idx="83">
                  <c:v>24.608247168227702</c:v>
                </c:pt>
                <c:pt idx="84">
                  <c:v>24.26315401388365</c:v>
                </c:pt>
                <c:pt idx="85">
                  <c:v>23.922326189758117</c:v>
                </c:pt>
                <c:pt idx="86">
                  <c:v>23.585672301727822</c:v>
                </c:pt>
                <c:pt idx="87">
                  <c:v>23.253103670404336</c:v>
                </c:pt>
                <c:pt idx="88">
                  <c:v>22.92453422987662</c:v>
                </c:pt>
                <c:pt idx="89">
                  <c:v>22.599880430932298</c:v>
                </c:pt>
                <c:pt idx="90">
                  <c:v>22.279061148528161</c:v>
                </c:pt>
                <c:pt idx="91">
                  <c:v>21.961997668243942</c:v>
                </c:pt>
                <c:pt idx="92">
                  <c:v>21.648613226947109</c:v>
                </c:pt>
                <c:pt idx="93">
                  <c:v>21.338833681142084</c:v>
                </c:pt>
                <c:pt idx="94">
                  <c:v>21.032586680089544</c:v>
                </c:pt>
                <c:pt idx="95">
                  <c:v>20.729801966238401</c:v>
                </c:pt>
                <c:pt idx="96">
                  <c:v>20.430411229190817</c:v>
                </c:pt>
                <c:pt idx="97">
                  <c:v>20.134348037586033</c:v>
                </c:pt>
                <c:pt idx="98">
                  <c:v>19.841547773825408</c:v>
                </c:pt>
                <c:pt idx="99">
                  <c:v>19.551947571503028</c:v>
                </c:pt>
                <c:pt idx="100">
                  <c:v>19.265486255412402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82-461B-815C-E253E58C9005}"/>
            </c:ext>
          </c:extLst>
        </c:ser>
        <c:ser>
          <c:idx val="0"/>
          <c:order val="1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'Butane-Hexane VLE'!$G$6:$G$106</c:f>
              <c:numCache>
                <c:formatCode>0.000</c:formatCode>
                <c:ptCount val="101"/>
                <c:pt idx="0">
                  <c:v>0</c:v>
                </c:pt>
                <c:pt idx="1">
                  <c:v>6.1244883021518821E-2</c:v>
                </c:pt>
                <c:pt idx="2">
                  <c:v>0.11790771280594939</c:v>
                </c:pt>
                <c:pt idx="3">
                  <c:v>0.17037807154991244</c:v>
                </c:pt>
                <c:pt idx="4">
                  <c:v>0.21901113221071147</c:v>
                </c:pt>
                <c:pt idx="5">
                  <c:v>0.26413047660582517</c:v>
                </c:pt>
                <c:pt idx="6">
                  <c:v>0.30603075715534656</c:v>
                </c:pt>
                <c:pt idx="7">
                  <c:v>0.34498019291195803</c:v>
                </c:pt>
                <c:pt idx="8">
                  <c:v>0.38122289573079349</c:v>
                </c:pt>
                <c:pt idx="9">
                  <c:v>0.4149810265891859</c:v>
                </c:pt>
                <c:pt idx="10">
                  <c:v>0.44645678528445176</c:v>
                </c:pt>
                <c:pt idx="11">
                  <c:v>0.47583423913967532</c:v>
                </c:pt>
                <c:pt idx="12">
                  <c:v>0.50328099805810356</c:v>
                </c:pt>
                <c:pt idx="13">
                  <c:v>0.5289497444060437</c:v>
                </c:pt>
                <c:pt idx="14">
                  <c:v>0.55297962688180824</c:v>
                </c:pt>
                <c:pt idx="15">
                  <c:v>0.57549752784161823</c:v>
                </c:pt>
                <c:pt idx="16">
                  <c:v>0.59661921358637604</c:v>
                </c:pt>
                <c:pt idx="17">
                  <c:v>0.61645037693665028</c:v>
                </c:pt>
                <c:pt idx="18">
                  <c:v>0.63508758109545072</c:v>
                </c:pt>
                <c:pt idx="19">
                  <c:v>0.65261911336665668</c:v>
                </c:pt>
                <c:pt idx="20">
                  <c:v>0.6691257567988993</c:v>
                </c:pt>
                <c:pt idx="21">
                  <c:v>0.68468148728946132</c:v>
                </c:pt>
                <c:pt idx="22">
                  <c:v>0.69935410313266289</c:v>
                </c:pt>
                <c:pt idx="23">
                  <c:v>0.71320579344880564</c:v>
                </c:pt>
                <c:pt idx="24">
                  <c:v>0.72629365139513979</c:v>
                </c:pt>
                <c:pt idx="25">
                  <c:v>0.73867013754762434</c:v>
                </c:pt>
                <c:pt idx="26">
                  <c:v>0.75038349835718154</c:v>
                </c:pt>
                <c:pt idx="27">
                  <c:v>0.76147814412973314</c:v>
                </c:pt>
                <c:pt idx="28">
                  <c:v>0.77199499055734977</c:v>
                </c:pt>
                <c:pt idx="29">
                  <c:v>0.78197176743848618</c:v>
                </c:pt>
                <c:pt idx="30">
                  <c:v>0.79144329786828227</c:v>
                </c:pt>
                <c:pt idx="31">
                  <c:v>0.80044175085379954</c:v>
                </c:pt>
                <c:pt idx="32">
                  <c:v>0.8089968700126301</c:v>
                </c:pt>
                <c:pt idx="33">
                  <c:v>0.81713618074445549</c:v>
                </c:pt>
                <c:pt idx="34">
                  <c:v>0.82488517802216232</c:v>
                </c:pt>
                <c:pt idx="35">
                  <c:v>0.83226749672985478</c:v>
                </c:pt>
                <c:pt idx="36">
                  <c:v>0.83930506627771395</c:v>
                </c:pt>
                <c:pt idx="37">
                  <c:v>0.84601825104618733</c:v>
                </c:pt>
                <c:pt idx="38">
                  <c:v>0.85242597805259246</c:v>
                </c:pt>
                <c:pt idx="39">
                  <c:v>0.85854585309031239</c:v>
                </c:pt>
                <c:pt idx="40">
                  <c:v>0.86439426646252304</c:v>
                </c:pt>
                <c:pt idx="41">
                  <c:v>0.86998648931768896</c:v>
                </c:pt>
                <c:pt idx="42">
                  <c:v>0.87533676149114747</c:v>
                </c:pt>
                <c:pt idx="43">
                  <c:v>0.88045837166519358</c:v>
                </c:pt>
                <c:pt idx="44">
                  <c:v>0.88536373057758655</c:v>
                </c:pt>
                <c:pt idx="45">
                  <c:v>0.89006443793472145</c:v>
                </c:pt>
                <c:pt idx="46">
                  <c:v>0.89457134361976609</c:v>
                </c:pt>
                <c:pt idx="47">
                  <c:v>0.89889460372684882</c:v>
                </c:pt>
                <c:pt idx="48">
                  <c:v>0.90304373189966169</c:v>
                </c:pt>
                <c:pt idx="49">
                  <c:v>0.90702764640532363</c:v>
                </c:pt>
                <c:pt idx="50">
                  <c:v>0.91085471333198698</c:v>
                </c:pt>
                <c:pt idx="51">
                  <c:v>0.91453278626060552</c:v>
                </c:pt>
                <c:pt idx="52">
                  <c:v>0.91806924272717305</c:v>
                </c:pt>
                <c:pt idx="53">
                  <c:v>0.92147101776115814</c:v>
                </c:pt>
                <c:pt idx="54">
                  <c:v>0.92474463475836233</c:v>
                </c:pt>
                <c:pt idx="55">
                  <c:v>0.92789623392186193</c:v>
                </c:pt>
                <c:pt idx="56">
                  <c:v>0.9309315984823866</c:v>
                </c:pt>
                <c:pt idx="57">
                  <c:v>0.93385617888972605</c:v>
                </c:pt>
                <c:pt idx="58">
                  <c:v>0.93667511514873536</c:v>
                </c:pt>
                <c:pt idx="59">
                  <c:v>0.93939325745742241</c:v>
                </c:pt>
                <c:pt idx="60">
                  <c:v>0.94201518529007244</c:v>
                </c:pt>
                <c:pt idx="61">
                  <c:v>0.94454522505523919</c:v>
                </c:pt>
                <c:pt idx="62">
                  <c:v>0.94698746644668663</c:v>
                </c:pt>
                <c:pt idx="63">
                  <c:v>0.94934577759465943</c:v>
                </c:pt>
                <c:pt idx="64">
                  <c:v>0.95162381911523253</c:v>
                </c:pt>
                <c:pt idx="65">
                  <c:v>0.95382505714682675</c:v>
                </c:pt>
                <c:pt idx="66">
                  <c:v>0.95595277545513513</c:v>
                </c:pt>
                <c:pt idx="67">
                  <c:v>0.95801008668046084</c:v>
                </c:pt>
                <c:pt idx="68">
                  <c:v>0.9599999427952145</c:v>
                </c:pt>
                <c:pt idx="69">
                  <c:v>0.96192514483328084</c:v>
                </c:pt>
                <c:pt idx="70">
                  <c:v>0.96378835194786361</c:v>
                </c:pt>
                <c:pt idx="71">
                  <c:v>0.96559208984940981</c:v>
                </c:pt>
                <c:pt idx="72">
                  <c:v>0.96733875867102848</c:v>
                </c:pt>
                <c:pt idx="73">
                  <c:v>0.96903064030473307</c:v>
                </c:pt>
                <c:pt idx="74">
                  <c:v>0.97066990524830199</c:v>
                </c:pt>
                <c:pt idx="75">
                  <c:v>0.97225861899920307</c:v>
                </c:pt>
                <c:pt idx="76">
                  <c:v>0.97379874802911903</c:v>
                </c:pt>
                <c:pt idx="77">
                  <c:v>0.97529216536982122</c:v>
                </c:pt>
                <c:pt idx="78">
                  <c:v>0.97674065583867942</c:v>
                </c:pt>
                <c:pt idx="79">
                  <c:v>0.9781459209298452</c:v>
                </c:pt>
                <c:pt idx="80">
                  <c:v>0.97950958339504801</c:v>
                </c:pt>
                <c:pt idx="81">
                  <c:v>0.98083319153608384</c:v>
                </c:pt>
                <c:pt idx="82">
                  <c:v>0.98211822322930942</c:v>
                </c:pt>
                <c:pt idx="83">
                  <c:v>0.98336608970092731</c:v>
                </c:pt>
                <c:pt idx="84">
                  <c:v>0.98457813907034586</c:v>
                </c:pt>
                <c:pt idx="85">
                  <c:v>0.98575565967760981</c:v>
                </c:pt>
                <c:pt idx="86">
                  <c:v>0.98689988320965072</c:v>
                </c:pt>
                <c:pt idx="87">
                  <c:v>0.98801198763904563</c:v>
                </c:pt>
                <c:pt idx="88">
                  <c:v>0.989093099987855</c:v>
                </c:pt>
                <c:pt idx="89">
                  <c:v>0.99014429892831313</c:v>
                </c:pt>
                <c:pt idx="90">
                  <c:v>0.99116661723104205</c:v>
                </c:pt>
                <c:pt idx="91">
                  <c:v>0.99216104642999825</c:v>
                </c:pt>
                <c:pt idx="92">
                  <c:v>0.99312852720127021</c:v>
                </c:pt>
                <c:pt idx="93">
                  <c:v>0.99406997499933436</c:v>
                </c:pt>
                <c:pt idx="94">
                  <c:v>0.99498625840168609</c:v>
                </c:pt>
                <c:pt idx="95">
                  <c:v>0.99587821272568711</c:v>
                </c:pt>
                <c:pt idx="96">
                  <c:v>0.99674663939095665</c:v>
                </c:pt>
                <c:pt idx="97">
                  <c:v>0.99759230754490713</c:v>
                </c:pt>
                <c:pt idx="98">
                  <c:v>0.99841595559861374</c:v>
                </c:pt>
                <c:pt idx="99">
                  <c:v>0.9992182926786467</c:v>
                </c:pt>
                <c:pt idx="100">
                  <c:v>0.99999999999999856</c:v>
                </c:pt>
              </c:numCache>
            </c:numRef>
          </c:xVal>
          <c:yVal>
            <c:numRef>
              <c:f>'Butane-Hexane VLE'!$H$6:$H$106</c:f>
              <c:numCache>
                <c:formatCode>0.0</c:formatCode>
                <c:ptCount val="101"/>
                <c:pt idx="0">
                  <c:v>92.603357848241572</c:v>
                </c:pt>
                <c:pt idx="1">
                  <c:v>90.637019331564758</c:v>
                </c:pt>
                <c:pt idx="2">
                  <c:v>88.732831973012864</c:v>
                </c:pt>
                <c:pt idx="3">
                  <c:v>86.888660021282433</c:v>
                </c:pt>
                <c:pt idx="4">
                  <c:v>85.102375611519761</c:v>
                </c:pt>
                <c:pt idx="5">
                  <c:v>83.371871497139949</c:v>
                </c:pt>
                <c:pt idx="6">
                  <c:v>81.695071749857306</c:v>
                </c:pt>
                <c:pt idx="7">
                  <c:v>80.069940588679458</c:v>
                </c:pt>
                <c:pt idx="8">
                  <c:v>78.494489512325515</c:v>
                </c:pt>
                <c:pt idx="9">
                  <c:v>76.966782914447705</c:v>
                </c:pt>
                <c:pt idx="10">
                  <c:v>75.484942359220298</c:v>
                </c:pt>
                <c:pt idx="11">
                  <c:v>74.047149688104241</c:v>
                </c:pt>
                <c:pt idx="12">
                  <c:v>72.651649118437703</c:v>
                </c:pt>
                <c:pt idx="13">
                  <c:v>71.296748482200698</c:v>
                </c:pt>
                <c:pt idx="14">
                  <c:v>69.980819739842815</c:v>
                </c:pt>
                <c:pt idx="15">
                  <c:v>68.702298890218145</c:v>
                </c:pt>
                <c:pt idx="16">
                  <c:v>67.459685383992507</c:v>
                </c:pt>
                <c:pt idx="17">
                  <c:v>66.251541134771628</c:v>
                </c:pt>
                <c:pt idx="18">
                  <c:v>65.07648920990701</c:v>
                </c:pt>
                <c:pt idx="19">
                  <c:v>63.933212271617784</c:v>
                </c:pt>
                <c:pt idx="20">
                  <c:v>62.820450828801675</c:v>
                </c:pt>
                <c:pt idx="21">
                  <c:v>61.737001350710017</c:v>
                </c:pt>
                <c:pt idx="22">
                  <c:v>60.68171428550945</c:v>
                </c:pt>
                <c:pt idx="23">
                  <c:v>59.653492019588896</c:v>
                </c:pt>
                <c:pt idx="24">
                  <c:v>58.65128680723268</c:v>
                </c:pt>
                <c:pt idx="25">
                  <c:v>57.674098694882794</c:v>
                </c:pt>
                <c:pt idx="26">
                  <c:v>56.720973459579291</c:v>
                </c:pt>
                <c:pt idx="27">
                  <c:v>55.791000577212401</c:v>
                </c:pt>
                <c:pt idx="28">
                  <c:v>54.883311232863541</c:v>
                </c:pt>
                <c:pt idx="29">
                  <c:v>53.997076382685023</c:v>
                </c:pt>
                <c:pt idx="30">
                  <c:v>53.131504874396796</c:v>
                </c:pt>
                <c:pt idx="31">
                  <c:v>52.285841631504695</c:v>
                </c:pt>
                <c:pt idx="32">
                  <c:v>51.459365904712193</c:v>
                </c:pt>
                <c:pt idx="33">
                  <c:v>50.651389592653693</c:v>
                </c:pt>
                <c:pt idx="34">
                  <c:v>49.861255632989199</c:v>
                </c:pt>
                <c:pt idx="35">
                  <c:v>49.088336464011988</c:v>
                </c:pt>
                <c:pt idx="36">
                  <c:v>48.332032556221016</c:v>
                </c:pt>
                <c:pt idx="37">
                  <c:v>47.591771012751195</c:v>
                </c:pt>
                <c:pt idx="38">
                  <c:v>46.867004237124981</c:v>
                </c:pt>
                <c:pt idx="39">
                  <c:v>46.157208666461877</c:v>
                </c:pt>
                <c:pt idx="40">
                  <c:v>45.46188356804057</c:v>
                </c:pt>
                <c:pt idx="41">
                  <c:v>44.780549896939505</c:v>
                </c:pt>
                <c:pt idx="42">
                  <c:v>44.11274921236798</c:v>
                </c:pt>
                <c:pt idx="43">
                  <c:v>43.458042650235903</c:v>
                </c:pt>
                <c:pt idx="44">
                  <c:v>42.81600994948316</c:v>
                </c:pt>
                <c:pt idx="45">
                  <c:v>42.18624852969176</c:v>
                </c:pt>
                <c:pt idx="46">
                  <c:v>41.568372617533669</c:v>
                </c:pt>
                <c:pt idx="47">
                  <c:v>40.962012419650058</c:v>
                </c:pt>
                <c:pt idx="48">
                  <c:v>40.366813339621537</c:v>
                </c:pt>
                <c:pt idx="49">
                  <c:v>39.7824352367575</c:v>
                </c:pt>
                <c:pt idx="50">
                  <c:v>39.208551724513242</c:v>
                </c:pt>
                <c:pt idx="51">
                  <c:v>38.644849506425828</c:v>
                </c:pt>
                <c:pt idx="52">
                  <c:v>38.091027747549695</c:v>
                </c:pt>
                <c:pt idx="53">
                  <c:v>37.546797479459514</c:v>
                </c:pt>
                <c:pt idx="54">
                  <c:v>37.011881036978295</c:v>
                </c:pt>
                <c:pt idx="55">
                  <c:v>36.486011524879302</c:v>
                </c:pt>
                <c:pt idx="56">
                  <c:v>35.968932312894502</c:v>
                </c:pt>
                <c:pt idx="57">
                  <c:v>35.460396557451311</c:v>
                </c:pt>
                <c:pt idx="58">
                  <c:v>34.960166748640241</c:v>
                </c:pt>
                <c:pt idx="59">
                  <c:v>34.468014280997068</c:v>
                </c:pt>
                <c:pt idx="60">
                  <c:v>33.983719046761564</c:v>
                </c:pt>
                <c:pt idx="61">
                  <c:v>33.507069050345969</c:v>
                </c:pt>
                <c:pt idx="62">
                  <c:v>33.037860042821499</c:v>
                </c:pt>
                <c:pt idx="63">
                  <c:v>32.575895175294612</c:v>
                </c:pt>
                <c:pt idx="64">
                  <c:v>32.120984670112136</c:v>
                </c:pt>
                <c:pt idx="65">
                  <c:v>31.672945508893196</c:v>
                </c:pt>
                <c:pt idx="66">
                  <c:v>31.231601136445974</c:v>
                </c:pt>
                <c:pt idx="67">
                  <c:v>30.796781179679343</c:v>
                </c:pt>
                <c:pt idx="68">
                  <c:v>30.368321180674101</c:v>
                </c:pt>
                <c:pt idx="69">
                  <c:v>29.946062343124659</c:v>
                </c:pt>
                <c:pt idx="70">
                  <c:v>29.529851291411376</c:v>
                </c:pt>
                <c:pt idx="71">
                  <c:v>29.119539841603263</c:v>
                </c:pt>
                <c:pt idx="72">
                  <c:v>28.714984783735357</c:v>
                </c:pt>
                <c:pt idx="73">
                  <c:v>28.316047674741522</c:v>
                </c:pt>
                <c:pt idx="74">
                  <c:v>27.922594641460655</c:v>
                </c:pt>
                <c:pt idx="75">
                  <c:v>27.534496193167517</c:v>
                </c:pt>
                <c:pt idx="76">
                  <c:v>27.151627043112356</c:v>
                </c:pt>
                <c:pt idx="77">
                  <c:v>26.773865938584052</c:v>
                </c:pt>
                <c:pt idx="78">
                  <c:v>26.401095499037545</c:v>
                </c:pt>
                <c:pt idx="79">
                  <c:v>26.033202061856233</c:v>
                </c:pt>
                <c:pt idx="80">
                  <c:v>25.670075535342395</c:v>
                </c:pt>
                <c:pt idx="81">
                  <c:v>25.311609258553201</c:v>
                </c:pt>
                <c:pt idx="82">
                  <c:v>24.95769986762242</c:v>
                </c:pt>
                <c:pt idx="83">
                  <c:v>24.608247168227702</c:v>
                </c:pt>
                <c:pt idx="84">
                  <c:v>24.26315401388365</c:v>
                </c:pt>
                <c:pt idx="85">
                  <c:v>23.922326189758117</c:v>
                </c:pt>
                <c:pt idx="86">
                  <c:v>23.585672301727822</c:v>
                </c:pt>
                <c:pt idx="87">
                  <c:v>23.253103670404336</c:v>
                </c:pt>
                <c:pt idx="88">
                  <c:v>22.92453422987662</c:v>
                </c:pt>
                <c:pt idx="89">
                  <c:v>22.599880430932298</c:v>
                </c:pt>
                <c:pt idx="90">
                  <c:v>22.279061148528161</c:v>
                </c:pt>
                <c:pt idx="91">
                  <c:v>21.961997668243942</c:v>
                </c:pt>
                <c:pt idx="92">
                  <c:v>21.648613226947109</c:v>
                </c:pt>
                <c:pt idx="93">
                  <c:v>21.338833681142084</c:v>
                </c:pt>
                <c:pt idx="94">
                  <c:v>21.032586680089544</c:v>
                </c:pt>
                <c:pt idx="95">
                  <c:v>20.729801966238401</c:v>
                </c:pt>
                <c:pt idx="96">
                  <c:v>20.430411229190817</c:v>
                </c:pt>
                <c:pt idx="97">
                  <c:v>20.134348037586033</c:v>
                </c:pt>
                <c:pt idx="98">
                  <c:v>19.841547773825408</c:v>
                </c:pt>
                <c:pt idx="99">
                  <c:v>19.551947571503028</c:v>
                </c:pt>
                <c:pt idx="100">
                  <c:v>19.265486255412402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82-461B-815C-E253E58C9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301264"/>
        <c:axId val="293301824"/>
      </c:scatterChart>
      <c:valAx>
        <c:axId val="293301264"/>
        <c:scaling>
          <c:orientation val="minMax"/>
          <c:max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x,y (mol frac)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01824"/>
        <c:crosses val="autoZero"/>
        <c:crossBetween val="midCat"/>
        <c:majorUnit val="0.1"/>
      </c:valAx>
      <c:valAx>
        <c:axId val="293301824"/>
        <c:scaling>
          <c:orientation val="minMax"/>
          <c:min val="1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T (</a:t>
                </a:r>
                <a:r>
                  <a:rPr lang="en-US" sz="1800" baseline="30000">
                    <a:solidFill>
                      <a:sysClr val="windowText" lastClr="000000"/>
                    </a:solidFill>
                  </a:rPr>
                  <a:t>o</a:t>
                </a:r>
                <a:r>
                  <a:rPr lang="en-US" sz="1800">
                    <a:solidFill>
                      <a:sysClr val="windowText" lastClr="000000"/>
                    </a:solidFill>
                  </a:rPr>
                  <a:t>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01264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pageSetup orientation="landscape" horizontalDpi="360" verticalDpi="36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pageSetup orientation="landscape" horizontalDpi="360" verticalDpi="36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130969</xdr:colOff>
      <xdr:row>2</xdr:row>
      <xdr:rowOff>309562</xdr:rowOff>
    </xdr:from>
    <xdr:to>
      <xdr:col>4</xdr:col>
      <xdr:colOff>500062</xdr:colOff>
      <xdr:row>3</xdr:row>
      <xdr:rowOff>226218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988719" y="938212"/>
          <a:ext cx="369093" cy="24050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showGridLines="0" tabSelected="1" zoomScale="70" zoomScaleNormal="70" workbookViewId="0">
      <selection activeCell="P20" sqref="P20"/>
    </sheetView>
  </sheetViews>
  <sheetFormatPr defaultRowHeight="15" x14ac:dyDescent="0.25"/>
  <cols>
    <col min="1" max="1" width="22.7109375" customWidth="1"/>
    <col min="2" max="7" width="16.7109375" customWidth="1"/>
    <col min="8" max="8" width="22.7109375" customWidth="1"/>
    <col min="9" max="16" width="16.7109375" customWidth="1"/>
    <col min="17" max="22" width="15.7109375" customWidth="1"/>
  </cols>
  <sheetData>
    <row r="1" spans="1:18" ht="27" thickBot="1" x14ac:dyDescent="0.45">
      <c r="A1" s="3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27.75" thickTop="1" thickBot="1" x14ac:dyDescent="0.45">
      <c r="A2" s="162" t="s">
        <v>85</v>
      </c>
      <c r="B2" s="5"/>
      <c r="C2" s="6"/>
      <c r="D2" s="7"/>
      <c r="E2" s="5"/>
      <c r="F2" s="8"/>
      <c r="G2" s="8"/>
      <c r="H2" s="9" t="s">
        <v>5</v>
      </c>
      <c r="I2" s="10">
        <v>60.000000000000007</v>
      </c>
      <c r="M2" s="8"/>
      <c r="N2" s="11" t="s">
        <v>7</v>
      </c>
      <c r="O2" s="12"/>
      <c r="P2" s="13"/>
      <c r="Q2" s="4"/>
    </row>
    <row r="3" spans="1:18" ht="22.5" thickTop="1" thickBot="1" x14ac:dyDescent="0.4">
      <c r="A3" s="14"/>
      <c r="B3" s="15"/>
      <c r="C3" s="16" t="s">
        <v>8</v>
      </c>
      <c r="D3" s="17">
        <f>+G19-D19</f>
        <v>-1333.6060419227758</v>
      </c>
      <c r="E3" s="8"/>
      <c r="F3" s="18"/>
      <c r="G3" s="19"/>
      <c r="H3" s="30" t="s">
        <v>52</v>
      </c>
      <c r="I3" s="31">
        <v>0.56871907880018835</v>
      </c>
      <c r="M3" s="24"/>
      <c r="N3" s="25" t="s">
        <v>10</v>
      </c>
      <c r="O3" s="26"/>
      <c r="P3" s="27"/>
      <c r="Q3" s="4"/>
    </row>
    <row r="4" spans="1:18" ht="22.5" thickTop="1" thickBot="1" x14ac:dyDescent="0.4">
      <c r="C4" s="8"/>
      <c r="D4" s="8"/>
      <c r="E4" s="8"/>
      <c r="F4" s="28"/>
      <c r="G4" s="29"/>
      <c r="M4" s="32"/>
      <c r="P4" s="4"/>
      <c r="Q4" s="4"/>
    </row>
    <row r="5" spans="1:18" ht="22.5" thickTop="1" thickBot="1" x14ac:dyDescent="0.4">
      <c r="A5" s="9" t="s">
        <v>11</v>
      </c>
      <c r="B5" s="10">
        <v>100</v>
      </c>
      <c r="C5" s="8"/>
      <c r="D5" s="8"/>
      <c r="E5" s="33"/>
      <c r="F5" s="34"/>
      <c r="G5" s="14"/>
      <c r="K5" s="163" t="s">
        <v>6</v>
      </c>
      <c r="L5" s="164"/>
      <c r="M5" s="32"/>
      <c r="N5" s="35" t="s">
        <v>12</v>
      </c>
      <c r="O5" s="36"/>
      <c r="P5" s="37" t="s">
        <v>13</v>
      </c>
      <c r="Q5" s="4"/>
    </row>
    <row r="6" spans="1:18" ht="26.25" thickTop="1" thickBot="1" x14ac:dyDescent="0.5">
      <c r="A6" s="20" t="s">
        <v>51</v>
      </c>
      <c r="B6" s="21">
        <v>0.4</v>
      </c>
      <c r="C6" s="8"/>
      <c r="D6" s="8"/>
      <c r="E6" s="38" t="s">
        <v>14</v>
      </c>
      <c r="F6" s="39">
        <v>69.092010608260836</v>
      </c>
      <c r="H6" s="40" t="s">
        <v>67</v>
      </c>
      <c r="I6" s="41">
        <f>10^(M27-N27/(F6+O27))/F7</f>
        <v>3.8709071367704349</v>
      </c>
      <c r="K6" s="22" t="s">
        <v>9</v>
      </c>
      <c r="L6" s="23">
        <f>+B5-I2-I9</f>
        <v>0</v>
      </c>
      <c r="M6" s="15"/>
      <c r="N6" s="42" t="s">
        <v>54</v>
      </c>
      <c r="O6" s="43"/>
      <c r="P6" s="44" t="s">
        <v>15</v>
      </c>
      <c r="Q6" s="4"/>
    </row>
    <row r="7" spans="1:18" ht="25.5" thickTop="1" thickBot="1" x14ac:dyDescent="0.5">
      <c r="A7" s="20" t="s">
        <v>17</v>
      </c>
      <c r="B7" s="50">
        <v>85</v>
      </c>
      <c r="C7" s="45"/>
      <c r="D7" s="45"/>
      <c r="E7" s="46" t="s">
        <v>16</v>
      </c>
      <c r="F7" s="47">
        <v>1520</v>
      </c>
      <c r="H7" s="48" t="s">
        <v>68</v>
      </c>
      <c r="I7" s="49">
        <f>10^(M28-N28/(O28+F6))/F7</f>
        <v>0.50555823767124342</v>
      </c>
      <c r="K7" s="22" t="s">
        <v>69</v>
      </c>
      <c r="L7" s="23">
        <f>+B5*B6-I2*I3-I9*I10</f>
        <v>-1.2345680033831741E-13</v>
      </c>
      <c r="M7" s="32"/>
      <c r="P7" s="4"/>
      <c r="Q7" s="4"/>
    </row>
    <row r="8" spans="1:18" ht="25.5" thickTop="1" thickBot="1" x14ac:dyDescent="0.5">
      <c r="A8" s="30" t="s">
        <v>18</v>
      </c>
      <c r="B8" s="53">
        <v>1520</v>
      </c>
      <c r="C8" s="8"/>
      <c r="D8" s="8"/>
      <c r="E8" s="51"/>
      <c r="F8" s="52"/>
      <c r="G8" s="8"/>
      <c r="H8" s="15"/>
      <c r="I8" s="8"/>
      <c r="K8" s="22" t="s">
        <v>70</v>
      </c>
      <c r="L8" s="23">
        <f>+I3-I6*I10</f>
        <v>5.3447476444645758E-8</v>
      </c>
      <c r="M8" s="15"/>
      <c r="P8" s="168" t="s">
        <v>58</v>
      </c>
      <c r="Q8" s="170"/>
    </row>
    <row r="9" spans="1:18" ht="21.75" thickTop="1" x14ac:dyDescent="0.35">
      <c r="C9" s="4"/>
      <c r="D9" s="4"/>
      <c r="E9" s="8"/>
      <c r="F9" s="54"/>
      <c r="G9" s="29"/>
      <c r="H9" s="9" t="s">
        <v>19</v>
      </c>
      <c r="I9" s="10">
        <v>40</v>
      </c>
      <c r="J9" s="4"/>
      <c r="K9" s="22" t="s">
        <v>71</v>
      </c>
      <c r="L9" s="23">
        <f>+(1-I3)-I7*(1-I10)</f>
        <v>-1.6125412116707594E-9</v>
      </c>
      <c r="M9" s="24"/>
      <c r="P9" s="129" t="s">
        <v>55</v>
      </c>
      <c r="Q9" s="130">
        <f>-I9/I2</f>
        <v>-0.66666666666666663</v>
      </c>
    </row>
    <row r="10" spans="1:18" ht="21.75" thickBot="1" x14ac:dyDescent="0.4">
      <c r="A10" s="6"/>
      <c r="B10" s="56"/>
      <c r="C10" s="4"/>
      <c r="D10" s="4"/>
      <c r="E10" s="8"/>
      <c r="F10" s="57"/>
      <c r="G10" s="58"/>
      <c r="H10" s="30" t="s">
        <v>53</v>
      </c>
      <c r="I10" s="31">
        <v>0.14692138179972047</v>
      </c>
      <c r="J10" s="4"/>
      <c r="K10" s="48" t="s">
        <v>20</v>
      </c>
      <c r="L10" s="55">
        <f>+I9-0.4*B5</f>
        <v>0</v>
      </c>
      <c r="M10" s="24"/>
      <c r="P10" s="129" t="s">
        <v>56</v>
      </c>
      <c r="Q10" s="130">
        <f>+B5*B6/I2</f>
        <v>0.66666666666666663</v>
      </c>
    </row>
    <row r="11" spans="1:18" ht="21.75" thickTop="1" x14ac:dyDescent="0.35">
      <c r="A11" s="6"/>
      <c r="B11" s="56"/>
      <c r="C11" s="4"/>
      <c r="D11" s="4"/>
      <c r="E11" s="8"/>
      <c r="F11" s="8"/>
      <c r="G11" s="4"/>
      <c r="J11" s="4"/>
      <c r="K11" s="4"/>
      <c r="L11" s="8"/>
      <c r="M11" s="8"/>
      <c r="N11" s="8"/>
      <c r="O11" s="4"/>
      <c r="P11" s="108" t="s">
        <v>3</v>
      </c>
      <c r="Q11" s="110" t="s">
        <v>4</v>
      </c>
    </row>
    <row r="12" spans="1:18" ht="21.75" thickBot="1" x14ac:dyDescent="0.4">
      <c r="A12" s="4"/>
      <c r="B12" s="4"/>
      <c r="C12" s="4"/>
      <c r="D12" s="4"/>
      <c r="E12" s="4"/>
      <c r="F12" s="4"/>
      <c r="G12" s="4"/>
      <c r="H12" s="59"/>
      <c r="I12" s="59"/>
      <c r="J12" s="14"/>
      <c r="K12" s="60"/>
      <c r="L12" s="8"/>
      <c r="M12" s="8"/>
      <c r="N12" s="8"/>
      <c r="O12" s="4"/>
      <c r="P12" s="108">
        <v>0</v>
      </c>
      <c r="Q12" s="114">
        <f>+P12*Q9+Q10</f>
        <v>0.66666666666666663</v>
      </c>
    </row>
    <row r="13" spans="1:18" ht="22.5" thickTop="1" thickBot="1" x14ac:dyDescent="0.4">
      <c r="A13" s="61" t="s">
        <v>75</v>
      </c>
      <c r="B13" s="62"/>
      <c r="C13" s="62"/>
      <c r="D13" s="62"/>
      <c r="E13" s="62"/>
      <c r="F13" s="62"/>
      <c r="G13" s="63"/>
      <c r="H13" s="4"/>
      <c r="I13" s="165" t="s">
        <v>21</v>
      </c>
      <c r="J13" s="166"/>
      <c r="K13" s="166"/>
      <c r="L13" s="166"/>
      <c r="M13" s="166"/>
      <c r="N13" s="167"/>
      <c r="O13" s="4"/>
      <c r="P13" s="108">
        <v>1</v>
      </c>
      <c r="Q13" s="114">
        <f>+P13*Q9+Q10</f>
        <v>0</v>
      </c>
      <c r="R13" s="1"/>
    </row>
    <row r="14" spans="1:18" ht="25.5" thickTop="1" thickBot="1" x14ac:dyDescent="0.5">
      <c r="A14" s="64" t="s">
        <v>22</v>
      </c>
      <c r="B14" s="65" t="s">
        <v>23</v>
      </c>
      <c r="C14" s="65" t="s">
        <v>24</v>
      </c>
      <c r="D14" s="65" t="s">
        <v>25</v>
      </c>
      <c r="E14" s="65" t="s">
        <v>26</v>
      </c>
      <c r="F14" s="65" t="s">
        <v>27</v>
      </c>
      <c r="G14" s="66" t="s">
        <v>28</v>
      </c>
      <c r="H14" s="4"/>
      <c r="I14" s="67" t="s">
        <v>29</v>
      </c>
      <c r="J14" s="68" t="s">
        <v>63</v>
      </c>
      <c r="K14" s="68" t="s">
        <v>77</v>
      </c>
      <c r="L14" s="67" t="s">
        <v>31</v>
      </c>
      <c r="M14" s="68" t="s">
        <v>63</v>
      </c>
      <c r="N14" s="69" t="s">
        <v>77</v>
      </c>
      <c r="O14" s="4"/>
      <c r="P14" s="107"/>
      <c r="Q14" s="112"/>
      <c r="R14" s="1"/>
    </row>
    <row r="15" spans="1:18" ht="21.75" thickTop="1" x14ac:dyDescent="0.35">
      <c r="A15" s="70" t="s">
        <v>78</v>
      </c>
      <c r="B15" s="76" t="s">
        <v>35</v>
      </c>
      <c r="C15" s="76" t="s">
        <v>35</v>
      </c>
      <c r="D15" s="76" t="s">
        <v>35</v>
      </c>
      <c r="E15" s="71">
        <f>+$I$9*I10</f>
        <v>5.876855271988819</v>
      </c>
      <c r="F15" s="71">
        <f>+J19</f>
        <v>-21.884868705017432</v>
      </c>
      <c r="G15" s="72">
        <f>+E15*F15</f>
        <v>-128.6142060258648</v>
      </c>
      <c r="H15" s="4"/>
      <c r="I15" s="64" t="s">
        <v>32</v>
      </c>
      <c r="J15" s="65">
        <v>0</v>
      </c>
      <c r="K15" s="65">
        <v>0</v>
      </c>
      <c r="L15" s="64" t="s">
        <v>32</v>
      </c>
      <c r="M15" s="65">
        <v>0</v>
      </c>
      <c r="N15" s="66">
        <v>0</v>
      </c>
      <c r="O15" s="4"/>
      <c r="P15" s="108" t="s">
        <v>3</v>
      </c>
      <c r="Q15" s="110" t="s">
        <v>30</v>
      </c>
      <c r="R15" s="1"/>
    </row>
    <row r="16" spans="1:18" ht="24" x14ac:dyDescent="0.45">
      <c r="A16" s="70" t="s">
        <v>79</v>
      </c>
      <c r="B16" s="76" t="s">
        <v>35</v>
      </c>
      <c r="C16" s="76" t="s">
        <v>35</v>
      </c>
      <c r="D16" s="76" t="s">
        <v>35</v>
      </c>
      <c r="E16" s="71">
        <f>+$I$9*(1-I10)</f>
        <v>34.123144728011184</v>
      </c>
      <c r="F16" s="71">
        <f>+K19</f>
        <v>-31.496583713180229</v>
      </c>
      <c r="G16" s="72">
        <f>+E16*F16</f>
        <v>-1074.7624844827687</v>
      </c>
      <c r="H16" s="73"/>
      <c r="I16" s="64" t="s">
        <v>34</v>
      </c>
      <c r="J16" s="74">
        <f>+B27*(H27-B7)+C27*(H27^2-B7^2)/2+D27*(H27^3-B7^3)/3+E27*(H27^4-B7^4)/4</f>
        <v>-8.8767829201594246</v>
      </c>
      <c r="K16" s="74">
        <f>+B28*(H28-B7)+C28*(H28^2-B7^2)/2+D28*(H28^3-B7^3)/3+E28*(H28^4-B7^4)/4</f>
        <v>-2.7227236077470467</v>
      </c>
      <c r="L16" s="64" t="s">
        <v>33</v>
      </c>
      <c r="M16" s="74">
        <f>+B27*($F$6-B7)+C27*($F$6^2-B7^2)/2+D27*($F$6^3-B7^3)/3+E27*($F$6^4-B7^4)/4</f>
        <v>-1.7956146189011541</v>
      </c>
      <c r="N16" s="75">
        <f>+B28*($F$6-B7)+C28*($F$6^2-B7^2)/2+D28*($F$6^3-B7^3)/3+E28*($F$6^4-B7^4)/4</f>
        <v>-2.6648266635509805</v>
      </c>
      <c r="O16" s="4"/>
      <c r="P16" s="135">
        <f>+I10</f>
        <v>0.14692138179972047</v>
      </c>
      <c r="Q16" s="131">
        <f>+F6</f>
        <v>69.092010608260836</v>
      </c>
      <c r="R16" s="1"/>
    </row>
    <row r="17" spans="1:20" ht="24.75" thickBot="1" x14ac:dyDescent="0.5">
      <c r="A17" s="70" t="s">
        <v>80</v>
      </c>
      <c r="B17" s="76">
        <f>+B5*B6</f>
        <v>40</v>
      </c>
      <c r="C17" s="71">
        <v>0</v>
      </c>
      <c r="D17" s="76">
        <f>+B17*C17</f>
        <v>0</v>
      </c>
      <c r="E17" s="71">
        <f>+$I$2*I3</f>
        <v>34.123144728011304</v>
      </c>
      <c r="F17" s="71">
        <f>+M19</f>
        <v>-1.7956146189011541</v>
      </c>
      <c r="G17" s="72">
        <f>+E17*F17</f>
        <v>-61.272017516496945</v>
      </c>
      <c r="H17" s="77"/>
      <c r="I17" s="64" t="s">
        <v>76</v>
      </c>
      <c r="J17" s="74">
        <f>-I27</f>
        <v>-22.305</v>
      </c>
      <c r="K17" s="74">
        <f>-I28</f>
        <v>-28.85</v>
      </c>
      <c r="L17" s="64"/>
      <c r="M17" s="74"/>
      <c r="N17" s="75"/>
      <c r="O17" s="4"/>
      <c r="P17" s="136">
        <f>+I3</f>
        <v>0.56871907880018835</v>
      </c>
      <c r="Q17" s="132">
        <f>+F6</f>
        <v>69.092010608260836</v>
      </c>
      <c r="R17" s="1"/>
    </row>
    <row r="18" spans="1:20" ht="25.5" thickTop="1" thickBot="1" x14ac:dyDescent="0.5">
      <c r="A18" s="78" t="s">
        <v>81</v>
      </c>
      <c r="B18" s="79">
        <f>+B5*(1-B6)</f>
        <v>60</v>
      </c>
      <c r="C18" s="71">
        <v>0</v>
      </c>
      <c r="D18" s="76">
        <f>+B18*C18</f>
        <v>0</v>
      </c>
      <c r="E18" s="80">
        <f>+$I$2*(1-I3)</f>
        <v>25.876855271988703</v>
      </c>
      <c r="F18" s="80">
        <f>+N19</f>
        <v>-2.6648266635509805</v>
      </c>
      <c r="G18" s="81">
        <f>+E18*F18</f>
        <v>-68.957333897645256</v>
      </c>
      <c r="H18" s="73"/>
      <c r="I18" s="82" t="s">
        <v>36</v>
      </c>
      <c r="J18" s="83">
        <f>+F27*(F6-H27)</f>
        <v>9.2969142151419941</v>
      </c>
      <c r="K18" s="83">
        <f>+F28*(F6-H28)</f>
        <v>7.6139894566819855E-2</v>
      </c>
      <c r="L18" s="154"/>
      <c r="M18" s="155"/>
      <c r="N18" s="156"/>
      <c r="O18" s="4"/>
      <c r="P18" s="4"/>
      <c r="Q18" s="4"/>
      <c r="R18" s="1"/>
    </row>
    <row r="19" spans="1:20" ht="21.75" thickBot="1" x14ac:dyDescent="0.4">
      <c r="A19" s="84" t="s">
        <v>37</v>
      </c>
      <c r="B19" s="85"/>
      <c r="C19" s="152"/>
      <c r="D19" s="153">
        <f>+SUM(D15:D18)</f>
        <v>0</v>
      </c>
      <c r="E19" s="85"/>
      <c r="F19" s="85"/>
      <c r="G19" s="86">
        <f>+SUM(G15:G18)</f>
        <v>-1333.6060419227758</v>
      </c>
      <c r="H19" s="4"/>
      <c r="I19" s="84" t="s">
        <v>38</v>
      </c>
      <c r="J19" s="87">
        <f>+SUM(J16:J18)</f>
        <v>-21.884868705017432</v>
      </c>
      <c r="K19" s="87">
        <f>+SUM(K16:K18)</f>
        <v>-31.496583713180229</v>
      </c>
      <c r="L19" s="84"/>
      <c r="M19" s="87">
        <f>+SUM(M16:M17)</f>
        <v>-1.7956146189011541</v>
      </c>
      <c r="N19" s="88">
        <f>+SUM(N16:N17)</f>
        <v>-2.6648266635509805</v>
      </c>
      <c r="O19" s="4"/>
      <c r="P19" s="4"/>
      <c r="Q19" s="4"/>
      <c r="R19" s="1"/>
    </row>
    <row r="20" spans="1:20" ht="22.5" thickTop="1" thickBot="1" x14ac:dyDescent="0.4">
      <c r="A20" s="5"/>
      <c r="B20" s="5"/>
      <c r="C20" s="5"/>
      <c r="D20" s="89"/>
      <c r="E20" s="5"/>
      <c r="F20" s="5"/>
      <c r="G20" s="89"/>
      <c r="H20" s="8"/>
      <c r="I20" s="5"/>
      <c r="J20" s="90"/>
      <c r="K20" s="90"/>
      <c r="L20" s="5"/>
      <c r="M20" s="90"/>
      <c r="N20" s="90"/>
      <c r="O20" s="8"/>
      <c r="P20" s="4"/>
      <c r="Q20" s="4"/>
      <c r="R20" s="1"/>
    </row>
    <row r="21" spans="1:20" ht="24.75" thickTop="1" x14ac:dyDescent="0.45">
      <c r="A21" s="91" t="s">
        <v>84</v>
      </c>
      <c r="B21" s="92"/>
      <c r="C21" s="92"/>
      <c r="D21" s="93"/>
      <c r="E21" s="92"/>
      <c r="F21" s="92"/>
      <c r="G21" s="93"/>
      <c r="H21" s="92"/>
      <c r="I21" s="92"/>
      <c r="J21" s="94"/>
      <c r="K21" s="94"/>
      <c r="L21" s="92"/>
      <c r="M21" s="94"/>
      <c r="N21" s="95"/>
      <c r="O21" s="15"/>
      <c r="P21" s="4"/>
      <c r="Q21" s="4"/>
      <c r="R21" s="1"/>
    </row>
    <row r="22" spans="1:20" ht="21.75" thickBot="1" x14ac:dyDescent="0.4">
      <c r="A22" s="96" t="s">
        <v>39</v>
      </c>
      <c r="B22" s="97"/>
      <c r="C22" s="97"/>
      <c r="D22" s="98"/>
      <c r="E22" s="97"/>
      <c r="F22" s="97"/>
      <c r="G22" s="98"/>
      <c r="H22" s="97"/>
      <c r="I22" s="97"/>
      <c r="J22" s="99"/>
      <c r="K22" s="99"/>
      <c r="L22" s="97"/>
      <c r="M22" s="99"/>
      <c r="N22" s="100"/>
      <c r="O22" s="15"/>
      <c r="P22" s="4"/>
      <c r="Q22" s="4"/>
      <c r="R22" s="1"/>
    </row>
    <row r="23" spans="1:20" ht="21.75" thickTop="1" x14ac:dyDescent="0.35">
      <c r="A23" s="7"/>
      <c r="B23" s="7"/>
      <c r="C23" s="7"/>
      <c r="D23" s="101"/>
      <c r="E23" s="7"/>
      <c r="F23" s="7"/>
      <c r="G23" s="101"/>
      <c r="H23" s="15"/>
      <c r="I23" s="7"/>
      <c r="J23" s="102"/>
      <c r="K23" s="102"/>
      <c r="L23" s="7"/>
      <c r="M23" s="102"/>
      <c r="N23" s="102"/>
      <c r="O23" s="15"/>
      <c r="P23" s="4"/>
      <c r="Q23" s="4"/>
      <c r="R23" s="1"/>
    </row>
    <row r="24" spans="1:20" ht="21.75" thickBot="1" x14ac:dyDescent="0.4">
      <c r="A24" s="4"/>
      <c r="B24" s="4"/>
      <c r="C24" s="8"/>
      <c r="D24" s="4"/>
      <c r="E24" s="4"/>
      <c r="F24" s="4"/>
      <c r="G24" s="4"/>
      <c r="H24" s="4"/>
      <c r="I24" s="4"/>
      <c r="J24" s="4"/>
      <c r="K24" s="103"/>
      <c r="L24" s="4"/>
      <c r="M24" s="4"/>
      <c r="N24" s="4"/>
      <c r="O24" s="4"/>
      <c r="P24" s="4"/>
      <c r="Q24" s="4"/>
      <c r="R24" s="1"/>
    </row>
    <row r="25" spans="1:20" ht="25.5" thickTop="1" x14ac:dyDescent="0.45">
      <c r="A25" s="104"/>
      <c r="B25" s="168" t="s">
        <v>40</v>
      </c>
      <c r="C25" s="169"/>
      <c r="D25" s="169"/>
      <c r="E25" s="170"/>
      <c r="F25" s="168" t="s">
        <v>41</v>
      </c>
      <c r="G25" s="170"/>
      <c r="H25" s="105" t="s">
        <v>42</v>
      </c>
      <c r="I25" s="105" t="s">
        <v>43</v>
      </c>
      <c r="J25" s="105" t="s">
        <v>44</v>
      </c>
      <c r="K25" s="105" t="s">
        <v>45</v>
      </c>
      <c r="L25" s="106" t="s">
        <v>46</v>
      </c>
      <c r="M25" s="168" t="s">
        <v>61</v>
      </c>
      <c r="N25" s="169"/>
      <c r="O25" s="170"/>
      <c r="P25" s="138"/>
      <c r="Q25" s="137"/>
      <c r="R25" s="137"/>
      <c r="S25" s="137"/>
      <c r="T25" s="5"/>
    </row>
    <row r="26" spans="1:20" ht="21" x14ac:dyDescent="0.35">
      <c r="A26" s="107"/>
      <c r="B26" s="108" t="s">
        <v>47</v>
      </c>
      <c r="C26" s="109" t="s">
        <v>48</v>
      </c>
      <c r="D26" s="109" t="s">
        <v>49</v>
      </c>
      <c r="E26" s="109" t="s">
        <v>50</v>
      </c>
      <c r="F26" s="108" t="s">
        <v>47</v>
      </c>
      <c r="G26" s="110" t="s">
        <v>48</v>
      </c>
      <c r="H26" s="109"/>
      <c r="I26" s="109"/>
      <c r="J26" s="109"/>
      <c r="K26" s="111"/>
      <c r="L26" s="112"/>
      <c r="M26" s="109" t="s">
        <v>62</v>
      </c>
      <c r="N26" s="109" t="s">
        <v>63</v>
      </c>
      <c r="O26" s="109" t="s">
        <v>64</v>
      </c>
      <c r="P26" s="138"/>
      <c r="Q26" s="5"/>
      <c r="R26" s="5"/>
      <c r="S26" s="5"/>
      <c r="T26" s="5"/>
    </row>
    <row r="27" spans="1:20" ht="21" x14ac:dyDescent="0.35">
      <c r="A27" s="107" t="s">
        <v>65</v>
      </c>
      <c r="B27" s="124">
        <v>9.2299999999999993E-2</v>
      </c>
      <c r="C27" s="122">
        <v>2.788E-4</v>
      </c>
      <c r="D27" s="122">
        <v>-1.547E-7</v>
      </c>
      <c r="E27" s="122">
        <v>3.4979999999999998E-11</v>
      </c>
      <c r="F27" s="124">
        <v>0.13339999999999999</v>
      </c>
      <c r="G27" s="125">
        <v>0</v>
      </c>
      <c r="H27" s="115">
        <v>-0.6</v>
      </c>
      <c r="I27" s="113">
        <v>22.305</v>
      </c>
      <c r="J27" s="115">
        <v>58.12</v>
      </c>
      <c r="K27" s="109">
        <v>573</v>
      </c>
      <c r="L27" s="116">
        <f>+J27/K27</f>
        <v>0.10143106457242583</v>
      </c>
      <c r="M27" s="109">
        <v>6.8248499999999996</v>
      </c>
      <c r="N27" s="109">
        <v>943.45299999999997</v>
      </c>
      <c r="O27" s="110">
        <v>239.71100000000001</v>
      </c>
      <c r="P27" s="138"/>
      <c r="Q27" s="5"/>
      <c r="R27" s="5"/>
      <c r="S27" s="5"/>
      <c r="T27" s="5"/>
    </row>
    <row r="28" spans="1:20" ht="21.75" thickBot="1" x14ac:dyDescent="0.4">
      <c r="A28" s="117" t="s">
        <v>66</v>
      </c>
      <c r="B28" s="126">
        <v>0.13744000000000001</v>
      </c>
      <c r="C28" s="123">
        <v>4.0850000000000001E-4</v>
      </c>
      <c r="D28" s="123">
        <v>-2.3920000000000002E-7</v>
      </c>
      <c r="E28" s="123">
        <v>5.7659999999999998E-11</v>
      </c>
      <c r="F28" s="139">
        <v>0.21629999999999999</v>
      </c>
      <c r="G28" s="140">
        <v>0</v>
      </c>
      <c r="H28" s="119">
        <v>68.739999999999995</v>
      </c>
      <c r="I28" s="118">
        <v>28.85</v>
      </c>
      <c r="J28" s="119">
        <v>86.17</v>
      </c>
      <c r="K28" s="120">
        <v>659</v>
      </c>
      <c r="L28" s="121">
        <f>+J28/K28</f>
        <v>0.13075872534142641</v>
      </c>
      <c r="M28" s="127">
        <v>6.8855500000000003</v>
      </c>
      <c r="N28" s="127">
        <v>1175.817</v>
      </c>
      <c r="O28" s="128">
        <v>224.86699999999999</v>
      </c>
      <c r="P28" s="138"/>
      <c r="Q28" s="5"/>
      <c r="R28" s="5"/>
      <c r="S28" s="5"/>
      <c r="T28" s="5"/>
    </row>
    <row r="29" spans="1:20" ht="21.75" thickTop="1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21" x14ac:dyDescent="0.35">
      <c r="A30" s="77"/>
      <c r="B30" s="77"/>
      <c r="C30" s="77"/>
      <c r="D30" s="7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26.25" x14ac:dyDescent="0.4">
      <c r="A31" s="77"/>
      <c r="B31" s="77"/>
      <c r="C31" s="77"/>
      <c r="D31" s="77"/>
      <c r="E31" s="4"/>
      <c r="F31" s="4"/>
      <c r="G31" s="4"/>
      <c r="H31" s="4"/>
      <c r="I31" s="4"/>
      <c r="J31" s="4"/>
      <c r="K31" s="4"/>
      <c r="L31" s="4"/>
      <c r="M31" s="134"/>
      <c r="N31" s="4"/>
      <c r="O31" s="4"/>
      <c r="P31" s="4"/>
      <c r="Q31" s="4"/>
      <c r="R31" s="4"/>
      <c r="S31" s="4"/>
      <c r="T31" s="4"/>
    </row>
    <row r="32" spans="1:20" ht="26.25" x14ac:dyDescent="0.4">
      <c r="A32" s="77"/>
      <c r="B32" s="77"/>
      <c r="C32" s="161"/>
      <c r="D32" s="161"/>
      <c r="E32" s="4"/>
      <c r="F32" s="4"/>
      <c r="G32" s="4"/>
      <c r="H32" s="4"/>
      <c r="I32" s="4"/>
      <c r="J32" s="4"/>
      <c r="K32" s="4"/>
      <c r="L32" s="4"/>
      <c r="M32" s="134"/>
      <c r="N32" s="4"/>
      <c r="O32" s="4"/>
      <c r="P32" s="4"/>
      <c r="Q32" s="4"/>
      <c r="R32" s="4"/>
      <c r="S32" s="4"/>
      <c r="T32" s="4"/>
    </row>
    <row r="33" spans="1:20" ht="21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2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1" x14ac:dyDescent="0.35">
      <c r="M35" s="4"/>
      <c r="N35" s="4"/>
      <c r="O35" s="4"/>
      <c r="P35" s="4"/>
      <c r="Q35" s="4"/>
      <c r="R35" s="4"/>
      <c r="S35" s="4"/>
      <c r="T35" s="4"/>
    </row>
  </sheetData>
  <mergeCells count="6">
    <mergeCell ref="K5:L5"/>
    <mergeCell ref="I13:N13"/>
    <mergeCell ref="B25:E25"/>
    <mergeCell ref="F25:G25"/>
    <mergeCell ref="P8:Q8"/>
    <mergeCell ref="M25:O25"/>
  </mergeCells>
  <pageMargins left="0.7" right="0.7" top="0.75" bottom="0.75" header="0.3" footer="0.3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opLeftCell="A6" workbookViewId="0">
      <selection activeCell="D3" sqref="D3"/>
    </sheetView>
  </sheetViews>
  <sheetFormatPr defaultRowHeight="15" x14ac:dyDescent="0.25"/>
  <sheetData>
    <row r="1" spans="1:14" ht="16.5" thickTop="1" thickBot="1" x14ac:dyDescent="0.3">
      <c r="A1" t="s">
        <v>73</v>
      </c>
      <c r="D1" s="141" t="s">
        <v>74</v>
      </c>
      <c r="E1" s="151">
        <v>1520</v>
      </c>
      <c r="F1" s="171" t="s">
        <v>61</v>
      </c>
      <c r="G1" s="172"/>
      <c r="H1" s="173"/>
      <c r="M1" s="1" t="s">
        <v>3</v>
      </c>
      <c r="N1" s="1" t="s">
        <v>4</v>
      </c>
    </row>
    <row r="2" spans="1:14" ht="15.75" thickTop="1" x14ac:dyDescent="0.25">
      <c r="A2" t="s">
        <v>0</v>
      </c>
      <c r="F2" s="144" t="s">
        <v>62</v>
      </c>
      <c r="G2" s="145" t="s">
        <v>63</v>
      </c>
      <c r="H2" s="146" t="s">
        <v>64</v>
      </c>
      <c r="M2" s="1">
        <v>0</v>
      </c>
      <c r="N2" s="1">
        <v>0</v>
      </c>
    </row>
    <row r="3" spans="1:14" x14ac:dyDescent="0.25">
      <c r="A3" t="s">
        <v>57</v>
      </c>
      <c r="F3" s="157">
        <v>6.8248499999999996</v>
      </c>
      <c r="G3" s="147">
        <v>943.45299999999997</v>
      </c>
      <c r="H3" s="148">
        <v>239.71100000000001</v>
      </c>
      <c r="M3" s="1">
        <v>1</v>
      </c>
      <c r="N3" s="1">
        <v>1</v>
      </c>
    </row>
    <row r="4" spans="1:14" ht="15.75" thickBot="1" x14ac:dyDescent="0.3">
      <c r="F4" s="158">
        <v>6.8855500000000003</v>
      </c>
      <c r="G4" s="149">
        <v>1175.817</v>
      </c>
      <c r="H4" s="150">
        <v>224.86699999999999</v>
      </c>
    </row>
    <row r="5" spans="1:14" ht="19.5" thickTop="1" x14ac:dyDescent="0.35">
      <c r="A5" s="1" t="s">
        <v>2</v>
      </c>
      <c r="B5" s="1" t="s">
        <v>3</v>
      </c>
      <c r="C5" s="1" t="s">
        <v>4</v>
      </c>
      <c r="F5" s="1" t="s">
        <v>3</v>
      </c>
      <c r="G5" s="1" t="s">
        <v>4</v>
      </c>
      <c r="H5" s="1" t="s">
        <v>30</v>
      </c>
      <c r="I5" s="1" t="s">
        <v>82</v>
      </c>
      <c r="J5" s="1" t="s">
        <v>83</v>
      </c>
      <c r="K5" s="1" t="s">
        <v>72</v>
      </c>
    </row>
    <row r="6" spans="1:14" x14ac:dyDescent="0.25">
      <c r="A6" s="2">
        <v>93.199650000000005</v>
      </c>
      <c r="B6" s="133">
        <v>0</v>
      </c>
      <c r="C6" s="133">
        <v>0</v>
      </c>
      <c r="F6" s="143">
        <v>0</v>
      </c>
      <c r="G6" s="142">
        <f>+I6*F6</f>
        <v>0</v>
      </c>
      <c r="H6" s="159">
        <v>92.603357848241572</v>
      </c>
      <c r="I6" s="133">
        <f t="shared" ref="I6:I37" si="0">10^($F$3-$G$3/($H$3+H6))/$E$1</f>
        <v>6.3674960248685659</v>
      </c>
      <c r="J6" s="133">
        <f t="shared" ref="J6:J37" si="1">10^($F$4-$G$4/($H$4+H6))/$E$1</f>
        <v>1.0000000000000011</v>
      </c>
      <c r="K6" s="133">
        <f>1-I6*F6-J6*(1-F6)</f>
        <v>0</v>
      </c>
      <c r="N6" t="s">
        <v>59</v>
      </c>
    </row>
    <row r="7" spans="1:14" x14ac:dyDescent="0.25">
      <c r="A7" s="2">
        <v>91.124660000000006</v>
      </c>
      <c r="B7" s="133">
        <v>0.01</v>
      </c>
      <c r="C7" s="133">
        <v>6.3149999999999998E-2</v>
      </c>
      <c r="F7" s="143">
        <v>0.01</v>
      </c>
      <c r="G7" s="142">
        <f t="shared" ref="G7:G70" si="2">+I7*F7</f>
        <v>6.1244883021518821E-2</v>
      </c>
      <c r="H7" s="160">
        <v>90.637019331564758</v>
      </c>
      <c r="I7" s="133">
        <f t="shared" si="0"/>
        <v>6.1244883021518817</v>
      </c>
      <c r="J7" s="133">
        <f t="shared" si="1"/>
        <v>0.94823749189745643</v>
      </c>
      <c r="K7" s="133">
        <f t="shared" ref="K7:K70" si="3">1-I7*F7-J7*(1-F7)</f>
        <v>0</v>
      </c>
      <c r="N7" t="s">
        <v>1</v>
      </c>
    </row>
    <row r="8" spans="1:14" x14ac:dyDescent="0.25">
      <c r="A8" s="2">
        <v>89.125320000000002</v>
      </c>
      <c r="B8" s="133">
        <v>0.02</v>
      </c>
      <c r="C8" s="133">
        <v>0.12123</v>
      </c>
      <c r="F8" s="143">
        <v>0.02</v>
      </c>
      <c r="G8" s="142">
        <f t="shared" si="2"/>
        <v>0.11790771280594939</v>
      </c>
      <c r="H8" s="159">
        <v>88.732831973012864</v>
      </c>
      <c r="I8" s="133">
        <f t="shared" si="0"/>
        <v>5.8953856402974694</v>
      </c>
      <c r="J8" s="133">
        <f t="shared" si="1"/>
        <v>0.90009417060617392</v>
      </c>
      <c r="K8" s="133">
        <f t="shared" si="3"/>
        <v>0</v>
      </c>
    </row>
    <row r="9" spans="1:14" x14ac:dyDescent="0.25">
      <c r="A9" s="2">
        <v>87.198040000000006</v>
      </c>
      <c r="B9" s="133">
        <v>0.03</v>
      </c>
      <c r="C9" s="133">
        <v>0.17471</v>
      </c>
      <c r="F9" s="143">
        <v>0.03</v>
      </c>
      <c r="G9" s="142">
        <f t="shared" si="2"/>
        <v>0.17037807154991244</v>
      </c>
      <c r="H9" s="160">
        <v>86.888660021282433</v>
      </c>
      <c r="I9" s="133">
        <f t="shared" si="0"/>
        <v>5.6792690516637485</v>
      </c>
      <c r="J9" s="133">
        <f t="shared" si="1"/>
        <v>0.85528033860833708</v>
      </c>
      <c r="K9" s="133">
        <f t="shared" si="3"/>
        <v>0</v>
      </c>
    </row>
    <row r="10" spans="1:14" x14ac:dyDescent="0.25">
      <c r="A10" s="2">
        <v>85.339240000000004</v>
      </c>
      <c r="B10" s="133">
        <v>0.04</v>
      </c>
      <c r="C10" s="133">
        <v>0.22405</v>
      </c>
      <c r="F10" s="143">
        <v>0.04</v>
      </c>
      <c r="G10" s="142">
        <f t="shared" si="2"/>
        <v>0.21901113221071147</v>
      </c>
      <c r="H10" s="159">
        <v>85.102375611519761</v>
      </c>
      <c r="I10" s="133">
        <f t="shared" si="0"/>
        <v>5.4752783052677865</v>
      </c>
      <c r="J10" s="133">
        <f t="shared" si="1"/>
        <v>0.81353007061384264</v>
      </c>
      <c r="K10" s="133">
        <f t="shared" si="3"/>
        <v>0</v>
      </c>
    </row>
    <row r="11" spans="1:14" x14ac:dyDescent="0.25">
      <c r="A11" s="2">
        <v>83.545559999999995</v>
      </c>
      <c r="B11" s="133">
        <v>0.05</v>
      </c>
      <c r="C11" s="133">
        <v>0.26962999999999998</v>
      </c>
      <c r="F11" s="143">
        <v>0.05</v>
      </c>
      <c r="G11" s="142">
        <f t="shared" si="2"/>
        <v>0.26413047660582517</v>
      </c>
      <c r="H11" s="160">
        <v>83.371871497139949</v>
      </c>
      <c r="I11" s="133">
        <f t="shared" si="0"/>
        <v>5.2826095321165036</v>
      </c>
      <c r="J11" s="133">
        <f t="shared" si="1"/>
        <v>0.77459949830965724</v>
      </c>
      <c r="K11" s="133">
        <f t="shared" si="3"/>
        <v>0</v>
      </c>
    </row>
    <row r="12" spans="1:14" x14ac:dyDescent="0.25">
      <c r="A12" s="2">
        <v>81.813749999999999</v>
      </c>
      <c r="B12" s="133">
        <v>0.06</v>
      </c>
      <c r="C12" s="133">
        <v>0.31179000000000001</v>
      </c>
      <c r="F12" s="143">
        <v>0.06</v>
      </c>
      <c r="G12" s="142">
        <f t="shared" si="2"/>
        <v>0.30603075715534656</v>
      </c>
      <c r="H12" s="159">
        <v>81.695071749857306</v>
      </c>
      <c r="I12" s="133">
        <f t="shared" si="0"/>
        <v>5.1005126192557757</v>
      </c>
      <c r="J12" s="133">
        <f t="shared" si="1"/>
        <v>0.7382651519623975</v>
      </c>
      <c r="K12" s="133">
        <f t="shared" si="3"/>
        <v>0</v>
      </c>
    </row>
    <row r="13" spans="1:14" x14ac:dyDescent="0.25">
      <c r="A13" s="2">
        <v>80.140780000000007</v>
      </c>
      <c r="B13" s="133">
        <v>7.0000000000000007E-2</v>
      </c>
      <c r="C13" s="133">
        <v>0.35086000000000001</v>
      </c>
      <c r="F13" s="143">
        <v>7.0000000000000007E-2</v>
      </c>
      <c r="G13" s="142">
        <f t="shared" si="2"/>
        <v>0.34498019291195803</v>
      </c>
      <c r="H13" s="160">
        <v>80.069940588679458</v>
      </c>
      <c r="I13" s="133">
        <f t="shared" si="0"/>
        <v>4.9282884701708287</v>
      </c>
      <c r="J13" s="133">
        <f t="shared" si="1"/>
        <v>0.70432237321294922</v>
      </c>
      <c r="K13" s="133">
        <f t="shared" si="3"/>
        <v>0</v>
      </c>
    </row>
    <row r="14" spans="1:14" x14ac:dyDescent="0.25">
      <c r="A14" s="2">
        <v>78.523790000000005</v>
      </c>
      <c r="B14" s="133">
        <v>0.08</v>
      </c>
      <c r="C14" s="133">
        <v>0.38711000000000001</v>
      </c>
      <c r="F14" s="143">
        <v>0.08</v>
      </c>
      <c r="G14" s="142">
        <f t="shared" si="2"/>
        <v>0.38122289573079349</v>
      </c>
      <c r="H14" s="159">
        <v>78.494489512325515</v>
      </c>
      <c r="I14" s="133">
        <f t="shared" si="0"/>
        <v>4.7652861966349187</v>
      </c>
      <c r="J14" s="133">
        <f t="shared" si="1"/>
        <v>0.67258380898826875</v>
      </c>
      <c r="K14" s="133">
        <f t="shared" si="3"/>
        <v>0</v>
      </c>
    </row>
    <row r="15" spans="1:14" x14ac:dyDescent="0.25">
      <c r="A15" s="2">
        <v>76.960070000000002</v>
      </c>
      <c r="B15" s="133">
        <v>0.09</v>
      </c>
      <c r="C15" s="133">
        <v>0.42077999999999999</v>
      </c>
      <c r="F15" s="143">
        <v>0.09</v>
      </c>
      <c r="G15" s="142">
        <f t="shared" si="2"/>
        <v>0.4149810265891859</v>
      </c>
      <c r="H15" s="160">
        <v>76.966782914447705</v>
      </c>
      <c r="I15" s="133">
        <f t="shared" si="0"/>
        <v>4.6109002954353988</v>
      </c>
      <c r="J15" s="133">
        <f t="shared" si="1"/>
        <v>0.64287799275913649</v>
      </c>
      <c r="K15" s="133">
        <f t="shared" si="3"/>
        <v>0</v>
      </c>
    </row>
    <row r="16" spans="1:14" x14ac:dyDescent="0.25">
      <c r="A16" s="2">
        <v>75.447040000000001</v>
      </c>
      <c r="B16" s="133">
        <v>0.1</v>
      </c>
      <c r="C16" s="133">
        <v>0.45211000000000001</v>
      </c>
      <c r="F16" s="143">
        <v>0.1</v>
      </c>
      <c r="G16" s="142">
        <f t="shared" si="2"/>
        <v>0.44645678528445176</v>
      </c>
      <c r="H16" s="159">
        <v>75.484942359220298</v>
      </c>
      <c r="I16" s="133">
        <f t="shared" si="0"/>
        <v>4.4645678528445174</v>
      </c>
      <c r="J16" s="133">
        <f t="shared" si="1"/>
        <v>0.61504801635060891</v>
      </c>
      <c r="K16" s="133">
        <f t="shared" si="3"/>
        <v>0</v>
      </c>
    </row>
    <row r="17" spans="1:11" x14ac:dyDescent="0.25">
      <c r="A17" s="2">
        <v>73.982330000000005</v>
      </c>
      <c r="B17" s="133">
        <v>0.11</v>
      </c>
      <c r="C17" s="133">
        <v>0.48130000000000001</v>
      </c>
      <c r="F17" s="143">
        <v>0.11</v>
      </c>
      <c r="G17" s="142">
        <f t="shared" si="2"/>
        <v>0.47583423913967532</v>
      </c>
      <c r="H17" s="160">
        <v>74.047149688104241</v>
      </c>
      <c r="I17" s="133">
        <f t="shared" si="0"/>
        <v>4.3257658103606849</v>
      </c>
      <c r="J17" s="133">
        <f t="shared" si="1"/>
        <v>0.58895029310148861</v>
      </c>
      <c r="K17" s="133">
        <f t="shared" si="3"/>
        <v>0</v>
      </c>
    </row>
    <row r="18" spans="1:11" x14ac:dyDescent="0.25">
      <c r="A18" s="2">
        <v>72.563640000000007</v>
      </c>
      <c r="B18" s="133">
        <v>0.12</v>
      </c>
      <c r="C18" s="133">
        <v>0.50851999999999997</v>
      </c>
      <c r="F18" s="143">
        <v>0.12</v>
      </c>
      <c r="G18" s="142">
        <f t="shared" si="2"/>
        <v>0.50328099805810356</v>
      </c>
      <c r="H18" s="159">
        <v>72.651649118437703</v>
      </c>
      <c r="I18" s="133">
        <f t="shared" si="0"/>
        <v>4.1940083171508631</v>
      </c>
      <c r="J18" s="133">
        <f t="shared" si="1"/>
        <v>0.5644534112976094</v>
      </c>
      <c r="K18" s="133">
        <f t="shared" si="3"/>
        <v>0</v>
      </c>
    </row>
    <row r="19" spans="1:11" x14ac:dyDescent="0.25">
      <c r="A19" s="2">
        <v>71.188820000000007</v>
      </c>
      <c r="B19" s="133">
        <v>0.13</v>
      </c>
      <c r="C19" s="133">
        <v>0.53393999999999997</v>
      </c>
      <c r="F19" s="143">
        <v>0.13</v>
      </c>
      <c r="G19" s="142">
        <f t="shared" si="2"/>
        <v>0.5289497444060437</v>
      </c>
      <c r="H19" s="160">
        <v>71.296748482200698</v>
      </c>
      <c r="I19" s="133">
        <f t="shared" si="0"/>
        <v>4.0688441877387973</v>
      </c>
      <c r="J19" s="133">
        <f t="shared" si="1"/>
        <v>0.54143707539535202</v>
      </c>
      <c r="K19" s="133">
        <f t="shared" si="3"/>
        <v>0</v>
      </c>
    </row>
    <row r="20" spans="1:11" x14ac:dyDescent="0.25">
      <c r="A20" s="2">
        <v>69.855810000000005</v>
      </c>
      <c r="B20" s="133">
        <v>0.14000000000000001</v>
      </c>
      <c r="C20" s="133">
        <v>0.55771000000000004</v>
      </c>
      <c r="F20" s="143">
        <v>0.14000000000000001</v>
      </c>
      <c r="G20" s="142">
        <f t="shared" si="2"/>
        <v>0.55297962688180824</v>
      </c>
      <c r="H20" s="159">
        <v>69.980819739842815</v>
      </c>
      <c r="I20" s="133">
        <f t="shared" si="0"/>
        <v>3.9498544777272016</v>
      </c>
      <c r="J20" s="133">
        <f t="shared" si="1"/>
        <v>0.51979113153278145</v>
      </c>
      <c r="K20" s="133">
        <f t="shared" si="3"/>
        <v>0</v>
      </c>
    </row>
    <row r="21" spans="1:11" x14ac:dyDescent="0.25">
      <c r="A21" s="2">
        <v>68.562749999999994</v>
      </c>
      <c r="B21" s="133">
        <v>0.15</v>
      </c>
      <c r="C21" s="133">
        <v>0.57996000000000003</v>
      </c>
      <c r="F21" s="143">
        <v>0.15</v>
      </c>
      <c r="G21" s="142">
        <f t="shared" si="2"/>
        <v>0.57549752784161823</v>
      </c>
      <c r="H21" s="160">
        <v>68.702298890218145</v>
      </c>
      <c r="I21" s="133">
        <f t="shared" si="0"/>
        <v>3.8366501856107886</v>
      </c>
      <c r="J21" s="133">
        <f t="shared" si="1"/>
        <v>0.4994146731275072</v>
      </c>
      <c r="K21" s="133">
        <f t="shared" si="3"/>
        <v>6.6613381477509392E-16</v>
      </c>
    </row>
    <row r="22" spans="1:11" x14ac:dyDescent="0.25">
      <c r="A22" s="2">
        <v>67.307760000000002</v>
      </c>
      <c r="B22" s="133">
        <v>0.16</v>
      </c>
      <c r="C22" s="133">
        <v>0.60082000000000002</v>
      </c>
      <c r="F22" s="143">
        <v>0.16</v>
      </c>
      <c r="G22" s="142">
        <f t="shared" si="2"/>
        <v>0.59661921358637604</v>
      </c>
      <c r="H22" s="159">
        <v>67.459685383992507</v>
      </c>
      <c r="I22" s="133">
        <f t="shared" si="0"/>
        <v>3.7288700849148504</v>
      </c>
      <c r="J22" s="133">
        <f t="shared" si="1"/>
        <v>0.48021522192098054</v>
      </c>
      <c r="K22" s="133">
        <f t="shared" si="3"/>
        <v>0</v>
      </c>
    </row>
    <row r="23" spans="1:11" x14ac:dyDescent="0.25">
      <c r="A23" s="2">
        <v>66.089200000000005</v>
      </c>
      <c r="B23" s="133">
        <v>0.17</v>
      </c>
      <c r="C23" s="133">
        <v>0.62038000000000004</v>
      </c>
      <c r="F23" s="143">
        <v>0.17</v>
      </c>
      <c r="G23" s="142">
        <f t="shared" si="2"/>
        <v>0.61645037693665028</v>
      </c>
      <c r="H23" s="160">
        <v>66.251541134771628</v>
      </c>
      <c r="I23" s="133">
        <f t="shared" si="0"/>
        <v>3.6261786878626485</v>
      </c>
      <c r="J23" s="133">
        <f t="shared" si="1"/>
        <v>0.46210797959439581</v>
      </c>
      <c r="K23" s="133">
        <f t="shared" si="3"/>
        <v>1.2212453270876722E-15</v>
      </c>
    </row>
    <row r="24" spans="1:11" x14ac:dyDescent="0.25">
      <c r="A24" s="2">
        <v>64.905389999999997</v>
      </c>
      <c r="B24" s="133">
        <v>0.18</v>
      </c>
      <c r="C24" s="133">
        <v>0.63875999999999999</v>
      </c>
      <c r="F24" s="143">
        <v>0.18</v>
      </c>
      <c r="G24" s="142">
        <f t="shared" si="2"/>
        <v>0.63508758109545072</v>
      </c>
      <c r="H24" s="159">
        <v>65.07648920990701</v>
      </c>
      <c r="I24" s="133">
        <f t="shared" si="0"/>
        <v>3.5282643394191706</v>
      </c>
      <c r="J24" s="133">
        <f t="shared" si="1"/>
        <v>0.44501514500554734</v>
      </c>
      <c r="K24" s="133">
        <f t="shared" si="3"/>
        <v>4.4408920985006262E-16</v>
      </c>
    </row>
    <row r="25" spans="1:11" x14ac:dyDescent="0.25">
      <c r="A25" s="2">
        <v>63.754840000000002</v>
      </c>
      <c r="B25" s="133">
        <v>0.19</v>
      </c>
      <c r="C25" s="133">
        <v>0.65603999999999996</v>
      </c>
      <c r="F25" s="143">
        <v>0.19</v>
      </c>
      <c r="G25" s="142">
        <f t="shared" si="2"/>
        <v>0.65261911336665668</v>
      </c>
      <c r="H25" s="160">
        <v>63.933212271617784</v>
      </c>
      <c r="I25" s="133">
        <f t="shared" si="0"/>
        <v>3.434837438771877</v>
      </c>
      <c r="J25" s="133">
        <f t="shared" si="1"/>
        <v>0.42886529213992985</v>
      </c>
      <c r="K25" s="133">
        <f t="shared" si="3"/>
        <v>0</v>
      </c>
    </row>
    <row r="26" spans="1:11" x14ac:dyDescent="0.25">
      <c r="A26" s="2">
        <v>62.636099999999999</v>
      </c>
      <c r="B26" s="133">
        <v>0.2</v>
      </c>
      <c r="C26" s="133">
        <v>0.67230999999999996</v>
      </c>
      <c r="F26" s="143">
        <v>0.2</v>
      </c>
      <c r="G26" s="142">
        <f t="shared" si="2"/>
        <v>0.6691257567988993</v>
      </c>
      <c r="H26" s="159">
        <v>62.820450828801675</v>
      </c>
      <c r="I26" s="133">
        <f t="shared" si="0"/>
        <v>3.3456287839944965</v>
      </c>
      <c r="J26" s="133">
        <f t="shared" si="1"/>
        <v>0.41359280400137571</v>
      </c>
      <c r="K26" s="133">
        <f t="shared" si="3"/>
        <v>0</v>
      </c>
    </row>
    <row r="27" spans="1:11" x14ac:dyDescent="0.25">
      <c r="A27" s="2">
        <v>61.547809999999998</v>
      </c>
      <c r="B27" s="133">
        <v>0.21</v>
      </c>
      <c r="C27" s="133">
        <v>0.68762999999999996</v>
      </c>
      <c r="F27" s="143">
        <v>0.21</v>
      </c>
      <c r="G27" s="142">
        <f t="shared" si="2"/>
        <v>0.68468148728946132</v>
      </c>
      <c r="H27" s="160">
        <v>61.737001350710017</v>
      </c>
      <c r="I27" s="133">
        <f t="shared" si="0"/>
        <v>3.2603880347117209</v>
      </c>
      <c r="J27" s="133">
        <f t="shared" si="1"/>
        <v>0.3991373578614395</v>
      </c>
      <c r="K27" s="133">
        <f t="shared" si="3"/>
        <v>1.4432899320127035E-15</v>
      </c>
    </row>
    <row r="28" spans="1:11" x14ac:dyDescent="0.25">
      <c r="A28" s="2">
        <v>60.488639999999997</v>
      </c>
      <c r="B28" s="133">
        <v>0.22</v>
      </c>
      <c r="C28" s="133">
        <v>0.70208000000000004</v>
      </c>
      <c r="F28" s="143">
        <v>0.22</v>
      </c>
      <c r="G28" s="142">
        <f t="shared" si="2"/>
        <v>0.69935410313266289</v>
      </c>
      <c r="H28" s="159">
        <v>60.68171428550945</v>
      </c>
      <c r="I28" s="133">
        <f t="shared" si="0"/>
        <v>3.1788822869666493</v>
      </c>
      <c r="J28" s="133">
        <f t="shared" si="1"/>
        <v>0.38544345752222664</v>
      </c>
      <c r="K28" s="133">
        <f t="shared" si="3"/>
        <v>0</v>
      </c>
    </row>
    <row r="29" spans="1:11" x14ac:dyDescent="0.25">
      <c r="A29" s="2">
        <v>59.457419999999999</v>
      </c>
      <c r="B29" s="133">
        <v>0.23</v>
      </c>
      <c r="C29" s="133">
        <v>0.71572999999999998</v>
      </c>
      <c r="F29" s="143">
        <v>0.23</v>
      </c>
      <c r="G29" s="142">
        <f t="shared" si="2"/>
        <v>0.71320579344880564</v>
      </c>
      <c r="H29" s="160">
        <v>59.653492019588896</v>
      </c>
      <c r="I29" s="133">
        <f t="shared" si="0"/>
        <v>3.1008947541252416</v>
      </c>
      <c r="J29" s="133">
        <f t="shared" si="1"/>
        <v>0.37246000850804428</v>
      </c>
      <c r="K29" s="133">
        <f t="shared" si="3"/>
        <v>0</v>
      </c>
    </row>
    <row r="30" spans="1:11" x14ac:dyDescent="0.25">
      <c r="A30" s="2">
        <v>58.452950000000001</v>
      </c>
      <c r="B30" s="133">
        <v>0.24</v>
      </c>
      <c r="C30" s="133">
        <v>0.72862000000000005</v>
      </c>
      <c r="F30" s="143">
        <v>0.24</v>
      </c>
      <c r="G30" s="142">
        <f t="shared" si="2"/>
        <v>0.72629365139513979</v>
      </c>
      <c r="H30" s="159">
        <v>58.65128680723268</v>
      </c>
      <c r="I30" s="133">
        <f t="shared" si="0"/>
        <v>3.0262235474797494</v>
      </c>
      <c r="J30" s="133">
        <f t="shared" si="1"/>
        <v>0.36013993237481617</v>
      </c>
      <c r="K30" s="133">
        <f t="shared" si="3"/>
        <v>0</v>
      </c>
    </row>
    <row r="31" spans="1:11" x14ac:dyDescent="0.25">
      <c r="A31" s="2">
        <v>57.47419</v>
      </c>
      <c r="B31" s="133">
        <v>0.25</v>
      </c>
      <c r="C31" s="133">
        <v>0.74080999999999997</v>
      </c>
      <c r="F31" s="143">
        <v>0.25</v>
      </c>
      <c r="G31" s="142">
        <f t="shared" si="2"/>
        <v>0.73867013754762434</v>
      </c>
      <c r="H31" s="160">
        <v>57.674098694882794</v>
      </c>
      <c r="I31" s="133">
        <f t="shared" si="0"/>
        <v>2.9546805501904974</v>
      </c>
      <c r="J31" s="133">
        <f t="shared" si="1"/>
        <v>0.34843981660316764</v>
      </c>
      <c r="K31" s="133">
        <f t="shared" si="3"/>
        <v>0</v>
      </c>
    </row>
    <row r="32" spans="1:11" x14ac:dyDescent="0.25">
      <c r="A32" s="2">
        <v>56.52</v>
      </c>
      <c r="B32" s="133">
        <v>0.26</v>
      </c>
      <c r="C32" s="133">
        <v>0.75234999999999996</v>
      </c>
      <c r="F32" s="143">
        <v>0.26</v>
      </c>
      <c r="G32" s="142">
        <f t="shared" si="2"/>
        <v>0.75038349835718154</v>
      </c>
      <c r="H32" s="159">
        <v>56.720973459579291</v>
      </c>
      <c r="I32" s="133">
        <f t="shared" si="0"/>
        <v>2.8860903782968519</v>
      </c>
      <c r="J32" s="133">
        <f t="shared" si="1"/>
        <v>0.33731959681461959</v>
      </c>
      <c r="K32" s="133">
        <f t="shared" si="3"/>
        <v>0</v>
      </c>
    </row>
    <row r="33" spans="1:11" x14ac:dyDescent="0.25">
      <c r="A33" s="2">
        <v>55.589489999999998</v>
      </c>
      <c r="B33" s="133">
        <v>0.27</v>
      </c>
      <c r="C33" s="133">
        <v>0.76327999999999996</v>
      </c>
      <c r="F33" s="143">
        <v>0.27</v>
      </c>
      <c r="G33" s="142">
        <f t="shared" si="2"/>
        <v>0.76147814412973314</v>
      </c>
      <c r="H33" s="160">
        <v>55.791000577212401</v>
      </c>
      <c r="I33" s="133">
        <f t="shared" si="0"/>
        <v>2.8202894227027153</v>
      </c>
      <c r="J33" s="133">
        <f t="shared" si="1"/>
        <v>0.32674226831543329</v>
      </c>
      <c r="K33" s="133">
        <f t="shared" si="3"/>
        <v>5.5511151231257827E-16</v>
      </c>
    </row>
    <row r="34" spans="1:11" x14ac:dyDescent="0.25">
      <c r="A34" s="2">
        <v>54.681690000000003</v>
      </c>
      <c r="B34" s="133">
        <v>0.28000000000000003</v>
      </c>
      <c r="C34" s="133">
        <v>0.77363999999999999</v>
      </c>
      <c r="F34" s="143">
        <v>0.28000000000000003</v>
      </c>
      <c r="G34" s="142">
        <f t="shared" si="2"/>
        <v>0.77199499055734977</v>
      </c>
      <c r="H34" s="159">
        <v>54.883311232863541</v>
      </c>
      <c r="I34" s="133">
        <f t="shared" si="0"/>
        <v>2.7571249662762489</v>
      </c>
      <c r="J34" s="133">
        <f t="shared" si="1"/>
        <v>0.31667362422590323</v>
      </c>
      <c r="K34" s="133">
        <f t="shared" si="3"/>
        <v>0</v>
      </c>
    </row>
    <row r="35" spans="1:11" x14ac:dyDescent="0.25">
      <c r="A35" s="2">
        <v>53.795699999999997</v>
      </c>
      <c r="B35" s="133">
        <v>0.28999999999999998</v>
      </c>
      <c r="C35" s="133">
        <v>0.78347999999999995</v>
      </c>
      <c r="F35" s="143">
        <v>0.28999999999999998</v>
      </c>
      <c r="G35" s="142">
        <f t="shared" si="2"/>
        <v>0.78197176743848618</v>
      </c>
      <c r="H35" s="160">
        <v>53.997076382685023</v>
      </c>
      <c r="I35" s="133">
        <f t="shared" si="0"/>
        <v>2.6964543704775386</v>
      </c>
      <c r="J35" s="133">
        <f t="shared" si="1"/>
        <v>0.30708201769227317</v>
      </c>
      <c r="K35" s="133">
        <f t="shared" si="3"/>
        <v>0</v>
      </c>
    </row>
    <row r="36" spans="1:11" x14ac:dyDescent="0.25">
      <c r="A36" s="2">
        <v>52.930689999999998</v>
      </c>
      <c r="B36" s="133">
        <v>0.3</v>
      </c>
      <c r="C36" s="133">
        <v>0.79281999999999997</v>
      </c>
      <c r="F36" s="143">
        <v>0.3</v>
      </c>
      <c r="G36" s="142">
        <f t="shared" si="2"/>
        <v>0.79144329786828227</v>
      </c>
      <c r="H36" s="159">
        <v>53.131504874396796</v>
      </c>
      <c r="I36" s="133">
        <f t="shared" si="0"/>
        <v>2.6381443262276076</v>
      </c>
      <c r="J36" s="133">
        <f t="shared" si="1"/>
        <v>0.29793814590245504</v>
      </c>
      <c r="K36" s="133">
        <f t="shared" si="3"/>
        <v>-7.7715611723760958E-16</v>
      </c>
    </row>
    <row r="37" spans="1:11" x14ac:dyDescent="0.25">
      <c r="A37" s="2">
        <v>52.08587</v>
      </c>
      <c r="B37" s="133">
        <v>0.31</v>
      </c>
      <c r="C37" s="133">
        <v>0.80169000000000001</v>
      </c>
      <c r="F37" s="143">
        <v>0.31</v>
      </c>
      <c r="G37" s="142">
        <f t="shared" si="2"/>
        <v>0.80044175085379954</v>
      </c>
      <c r="H37" s="160">
        <v>52.285841631504695</v>
      </c>
      <c r="I37" s="133">
        <f t="shared" si="0"/>
        <v>2.5820701640445147</v>
      </c>
      <c r="J37" s="133">
        <f t="shared" si="1"/>
        <v>0.28921485383507195</v>
      </c>
      <c r="K37" s="133">
        <f t="shared" si="3"/>
        <v>8.3266726846886741E-16</v>
      </c>
    </row>
    <row r="38" spans="1:11" x14ac:dyDescent="0.25">
      <c r="A38" s="2">
        <v>51.260469999999998</v>
      </c>
      <c r="B38" s="133">
        <v>0.32</v>
      </c>
      <c r="C38" s="133">
        <v>0.81013000000000002</v>
      </c>
      <c r="F38" s="143">
        <v>0.32</v>
      </c>
      <c r="G38" s="142">
        <f t="shared" si="2"/>
        <v>0.8089968700126301</v>
      </c>
      <c r="H38" s="159">
        <v>51.459365904712193</v>
      </c>
      <c r="I38" s="133">
        <f t="shared" ref="I38:I69" si="4">10^($F$3-$G$3/($H$3+H38))/$E$1</f>
        <v>2.5281152187894689</v>
      </c>
      <c r="J38" s="133">
        <f t="shared" ref="J38:J69" si="5">10^($F$4-$G$4/($H$4+H38))/$E$1</f>
        <v>0.28088695586377893</v>
      </c>
      <c r="K38" s="133">
        <f t="shared" si="3"/>
        <v>2.4980018054066022E-16</v>
      </c>
    </row>
    <row r="39" spans="1:11" x14ac:dyDescent="0.25">
      <c r="A39" s="2">
        <v>50.453749999999999</v>
      </c>
      <c r="B39" s="133">
        <v>0.33</v>
      </c>
      <c r="C39" s="133">
        <v>0.81816</v>
      </c>
      <c r="F39" s="143">
        <v>0.33</v>
      </c>
      <c r="G39" s="142">
        <f t="shared" si="2"/>
        <v>0.81713618074445549</v>
      </c>
      <c r="H39" s="160">
        <v>50.651389592653693</v>
      </c>
      <c r="I39" s="133">
        <f t="shared" si="4"/>
        <v>2.4761702446801679</v>
      </c>
      <c r="J39" s="133">
        <f t="shared" si="5"/>
        <v>0.27293107351573803</v>
      </c>
      <c r="K39" s="133">
        <f t="shared" si="3"/>
        <v>0</v>
      </c>
    </row>
    <row r="40" spans="1:11" x14ac:dyDescent="0.25">
      <c r="A40" s="2">
        <v>49.665080000000003</v>
      </c>
      <c r="B40" s="133">
        <v>0.34</v>
      </c>
      <c r="C40" s="133">
        <v>0.82581000000000004</v>
      </c>
      <c r="F40" s="143">
        <v>0.34</v>
      </c>
      <c r="G40" s="142">
        <f t="shared" si="2"/>
        <v>0.82488517802216232</v>
      </c>
      <c r="H40" s="159">
        <v>49.861255632989199</v>
      </c>
      <c r="I40" s="133">
        <f t="shared" si="4"/>
        <v>2.4261328765357715</v>
      </c>
      <c r="J40" s="133">
        <f t="shared" si="5"/>
        <v>0.26532548784520893</v>
      </c>
      <c r="K40" s="133">
        <f t="shared" si="3"/>
        <v>0</v>
      </c>
    </row>
    <row r="41" spans="1:11" x14ac:dyDescent="0.25">
      <c r="A41" s="2">
        <v>48.893729999999998</v>
      </c>
      <c r="B41" s="133">
        <v>0.35</v>
      </c>
      <c r="C41" s="133">
        <v>0.83309999999999995</v>
      </c>
      <c r="F41" s="143">
        <v>0.35</v>
      </c>
      <c r="G41" s="142">
        <f t="shared" si="2"/>
        <v>0.83226749672985478</v>
      </c>
      <c r="H41" s="160">
        <v>49.088336464011988</v>
      </c>
      <c r="I41" s="133">
        <f t="shared" si="4"/>
        <v>2.3779071335138711</v>
      </c>
      <c r="J41" s="133">
        <f t="shared" si="5"/>
        <v>0.25805000503099251</v>
      </c>
      <c r="K41" s="133">
        <f t="shared" si="3"/>
        <v>0</v>
      </c>
    </row>
    <row r="42" spans="1:11" x14ac:dyDescent="0.25">
      <c r="A42" s="2">
        <v>48.139130000000002</v>
      </c>
      <c r="B42" s="133">
        <v>0.36</v>
      </c>
      <c r="C42" s="133">
        <v>0.84006000000000003</v>
      </c>
      <c r="F42" s="143">
        <v>0.36</v>
      </c>
      <c r="G42" s="142">
        <f t="shared" si="2"/>
        <v>0.83930506627771395</v>
      </c>
      <c r="H42" s="159">
        <v>48.332032556221016</v>
      </c>
      <c r="I42" s="133">
        <f t="shared" si="4"/>
        <v>2.3314029618825387</v>
      </c>
      <c r="J42" s="133">
        <f t="shared" si="5"/>
        <v>0.25108583394107109</v>
      </c>
      <c r="K42" s="133">
        <f t="shared" si="3"/>
        <v>5.5511151231257827E-16</v>
      </c>
    </row>
    <row r="43" spans="1:11" x14ac:dyDescent="0.25">
      <c r="A43" s="2">
        <v>47.400669999999998</v>
      </c>
      <c r="B43" s="133">
        <v>0.37</v>
      </c>
      <c r="C43" s="133">
        <v>0.84669000000000005</v>
      </c>
      <c r="F43" s="143">
        <v>0.37</v>
      </c>
      <c r="G43" s="142">
        <f t="shared" si="2"/>
        <v>0.84601825104618733</v>
      </c>
      <c r="H43" s="160">
        <v>47.591771012751195</v>
      </c>
      <c r="I43" s="133">
        <f t="shared" si="4"/>
        <v>2.286535813638344</v>
      </c>
      <c r="J43" s="133">
        <f t="shared" si="5"/>
        <v>0.24441547452986226</v>
      </c>
      <c r="K43" s="133">
        <f t="shared" si="3"/>
        <v>-5.5511151231257827E-16</v>
      </c>
    </row>
    <row r="44" spans="1:11" x14ac:dyDescent="0.25">
      <c r="A44" s="2">
        <v>46.677779999999998</v>
      </c>
      <c r="B44" s="133">
        <v>0.38</v>
      </c>
      <c r="C44" s="133">
        <v>0.85302999999999995</v>
      </c>
      <c r="F44" s="143">
        <v>0.38</v>
      </c>
      <c r="G44" s="142">
        <f t="shared" si="2"/>
        <v>0.85242597805259246</v>
      </c>
      <c r="H44" s="159">
        <v>46.867004237124981</v>
      </c>
      <c r="I44" s="133">
        <f t="shared" si="4"/>
        <v>2.2432262580331379</v>
      </c>
      <c r="J44" s="133">
        <f t="shared" si="5"/>
        <v>0.23802261604420591</v>
      </c>
      <c r="K44" s="133">
        <f t="shared" si="3"/>
        <v>0</v>
      </c>
    </row>
    <row r="45" spans="1:11" x14ac:dyDescent="0.25">
      <c r="A45" s="2">
        <v>45.969909999999999</v>
      </c>
      <c r="B45" s="133">
        <v>0.39</v>
      </c>
      <c r="C45" s="133">
        <v>0.85907999999999995</v>
      </c>
      <c r="F45" s="143">
        <v>0.39</v>
      </c>
      <c r="G45" s="142">
        <f t="shared" si="2"/>
        <v>0.85854585309031239</v>
      </c>
      <c r="H45" s="160">
        <v>46.157208666461877</v>
      </c>
      <c r="I45" s="133">
        <f t="shared" si="4"/>
        <v>2.2013996233084931</v>
      </c>
      <c r="J45" s="133">
        <f t="shared" si="5"/>
        <v>0.231892044114243</v>
      </c>
      <c r="K45" s="133">
        <f t="shared" si="3"/>
        <v>-6.106226635438361E-16</v>
      </c>
    </row>
    <row r="46" spans="1:11" x14ac:dyDescent="0.25">
      <c r="A46" s="2">
        <v>45.27655</v>
      </c>
      <c r="B46" s="133">
        <v>0.4</v>
      </c>
      <c r="C46" s="133">
        <v>0.86487000000000003</v>
      </c>
      <c r="F46" s="143">
        <v>0.4</v>
      </c>
      <c r="G46" s="142">
        <f t="shared" si="2"/>
        <v>0.86439426646252304</v>
      </c>
      <c r="H46" s="159">
        <v>45.46188356804057</v>
      </c>
      <c r="I46" s="133">
        <f t="shared" si="4"/>
        <v>2.1609856661563076</v>
      </c>
      <c r="J46" s="133">
        <f t="shared" si="5"/>
        <v>0.22600955589579305</v>
      </c>
      <c r="K46" s="133">
        <f t="shared" si="3"/>
        <v>1.1379786002407855E-15</v>
      </c>
    </row>
    <row r="47" spans="1:11" x14ac:dyDescent="0.25">
      <c r="A47" s="2">
        <v>44.597259999999999</v>
      </c>
      <c r="B47" s="133">
        <v>0.41</v>
      </c>
      <c r="C47" s="133">
        <v>0.87039999999999995</v>
      </c>
      <c r="F47" s="143">
        <v>0.41</v>
      </c>
      <c r="G47" s="142">
        <f t="shared" si="2"/>
        <v>0.86998648931768896</v>
      </c>
      <c r="H47" s="160">
        <v>44.780549896939505</v>
      </c>
      <c r="I47" s="133">
        <f t="shared" si="4"/>
        <v>2.1219182666285099</v>
      </c>
      <c r="J47" s="133">
        <f t="shared" si="5"/>
        <v>0.22036188251239253</v>
      </c>
      <c r="K47" s="133">
        <f t="shared" si="3"/>
        <v>-5.5511151231257827E-16</v>
      </c>
    </row>
    <row r="48" spans="1:11" x14ac:dyDescent="0.25">
      <c r="A48" s="2">
        <v>43.9315</v>
      </c>
      <c r="B48" s="133">
        <v>0.42</v>
      </c>
      <c r="C48" s="133">
        <v>0.87570000000000003</v>
      </c>
      <c r="F48" s="143">
        <v>0.42</v>
      </c>
      <c r="G48" s="142">
        <f t="shared" si="2"/>
        <v>0.87533676149114747</v>
      </c>
      <c r="H48" s="159">
        <v>44.11274921236798</v>
      </c>
      <c r="I48" s="133">
        <f t="shared" si="4"/>
        <v>2.084135146407494</v>
      </c>
      <c r="J48" s="133">
        <f t="shared" si="5"/>
        <v>0.21493661811871226</v>
      </c>
      <c r="K48" s="133">
        <f t="shared" si="3"/>
        <v>-5.9674487573602164E-16</v>
      </c>
    </row>
    <row r="49" spans="1:11" x14ac:dyDescent="0.25">
      <c r="A49" s="2">
        <v>43.278829999999999</v>
      </c>
      <c r="B49" s="133">
        <v>0.43</v>
      </c>
      <c r="C49" s="133">
        <v>0.88078000000000001</v>
      </c>
      <c r="F49" s="143">
        <v>0.43</v>
      </c>
      <c r="G49" s="142">
        <f t="shared" si="2"/>
        <v>0.88045837166519358</v>
      </c>
      <c r="H49" s="160">
        <v>43.458042650235903</v>
      </c>
      <c r="I49" s="133">
        <f t="shared" si="4"/>
        <v>2.0475776085237061</v>
      </c>
      <c r="J49" s="133">
        <f t="shared" si="5"/>
        <v>0.20972215497334307</v>
      </c>
      <c r="K49" s="133">
        <f t="shared" si="3"/>
        <v>8.6042284408449632E-16</v>
      </c>
    </row>
    <row r="50" spans="1:11" x14ac:dyDescent="0.25">
      <c r="A50" s="2">
        <v>42.63888</v>
      </c>
      <c r="B50" s="133">
        <v>0.44</v>
      </c>
      <c r="C50" s="133">
        <v>0.88563999999999998</v>
      </c>
      <c r="F50" s="143">
        <v>0.44</v>
      </c>
      <c r="G50" s="142">
        <f t="shared" si="2"/>
        <v>0.88536373057758655</v>
      </c>
      <c r="H50" s="159">
        <v>42.81600994948316</v>
      </c>
      <c r="I50" s="133">
        <f t="shared" si="4"/>
        <v>2.0121902967672423</v>
      </c>
      <c r="J50" s="133">
        <f t="shared" si="5"/>
        <v>0.20470762396859621</v>
      </c>
      <c r="K50" s="133">
        <f t="shared" si="3"/>
        <v>-4.4408920985006262E-16</v>
      </c>
    </row>
    <row r="51" spans="1:11" x14ac:dyDescent="0.25">
      <c r="A51" s="2">
        <v>42.011200000000002</v>
      </c>
      <c r="B51" s="133">
        <v>0.45</v>
      </c>
      <c r="C51" s="133">
        <v>0.89029999999999998</v>
      </c>
      <c r="F51" s="143">
        <v>0.45</v>
      </c>
      <c r="G51" s="142">
        <f t="shared" si="2"/>
        <v>0.89006443793472145</v>
      </c>
      <c r="H51" s="160">
        <v>42.18624852969176</v>
      </c>
      <c r="I51" s="133">
        <f t="shared" si="4"/>
        <v>1.9779209731882699</v>
      </c>
      <c r="J51" s="133">
        <f t="shared" si="5"/>
        <v>0.19988284011868476</v>
      </c>
      <c r="K51" s="133">
        <f t="shared" si="3"/>
        <v>1.915134717478395E-15</v>
      </c>
    </row>
    <row r="52" spans="1:11" x14ac:dyDescent="0.25">
      <c r="A52" s="2">
        <v>41.395389999999999</v>
      </c>
      <c r="B52" s="133">
        <v>0.46</v>
      </c>
      <c r="C52" s="133">
        <v>0.89476999999999995</v>
      </c>
      <c r="F52" s="143">
        <v>0.46</v>
      </c>
      <c r="G52" s="142">
        <f t="shared" si="2"/>
        <v>0.89457134361976609</v>
      </c>
      <c r="H52" s="159">
        <v>41.568372617533669</v>
      </c>
      <c r="I52" s="133">
        <f t="shared" si="4"/>
        <v>1.9447203122168828</v>
      </c>
      <c r="J52" s="133">
        <f t="shared" si="5"/>
        <v>0.19523825255598695</v>
      </c>
      <c r="K52" s="133">
        <f t="shared" si="3"/>
        <v>9.4368957093138306E-16</v>
      </c>
    </row>
    <row r="53" spans="1:11" x14ac:dyDescent="0.25">
      <c r="A53" s="2">
        <v>40.791069999999998</v>
      </c>
      <c r="B53" s="133">
        <v>0.47</v>
      </c>
      <c r="C53" s="133">
        <v>0.89905999999999997</v>
      </c>
      <c r="F53" s="143">
        <v>0.47</v>
      </c>
      <c r="G53" s="142">
        <f t="shared" si="2"/>
        <v>0.89889460372684882</v>
      </c>
      <c r="H53" s="160">
        <v>40.962012419650058</v>
      </c>
      <c r="I53" s="133">
        <f t="shared" si="4"/>
        <v>1.9125417100571254</v>
      </c>
      <c r="J53" s="133">
        <f t="shared" si="5"/>
        <v>0.19076489862858709</v>
      </c>
      <c r="K53" s="133">
        <f t="shared" si="3"/>
        <v>0</v>
      </c>
    </row>
    <row r="54" spans="1:11" x14ac:dyDescent="0.25">
      <c r="A54" s="2">
        <v>40.19791</v>
      </c>
      <c r="B54" s="133">
        <v>0.48</v>
      </c>
      <c r="C54" s="133">
        <v>0.90317999999999998</v>
      </c>
      <c r="F54" s="143">
        <v>0.48</v>
      </c>
      <c r="G54" s="142">
        <f t="shared" si="2"/>
        <v>0.90304373189966169</v>
      </c>
      <c r="H54" s="159">
        <v>40.366813339621537</v>
      </c>
      <c r="I54" s="133">
        <f t="shared" si="4"/>
        <v>1.8813411081242952</v>
      </c>
      <c r="J54" s="133">
        <f t="shared" si="5"/>
        <v>0.1864543617314208</v>
      </c>
      <c r="K54" s="133">
        <f t="shared" si="3"/>
        <v>-5.134781488891349E-16</v>
      </c>
    </row>
    <row r="55" spans="1:11" x14ac:dyDescent="0.25">
      <c r="A55" s="2">
        <v>39.615540000000003</v>
      </c>
      <c r="B55" s="133">
        <v>0.49</v>
      </c>
      <c r="C55" s="133">
        <v>0.90712999999999999</v>
      </c>
      <c r="F55" s="143">
        <v>0.49</v>
      </c>
      <c r="G55" s="142">
        <f t="shared" si="2"/>
        <v>0.90702764640532363</v>
      </c>
      <c r="H55" s="160">
        <v>39.7824352367575</v>
      </c>
      <c r="I55" s="133">
        <f t="shared" si="4"/>
        <v>1.8510768293986197</v>
      </c>
      <c r="J55" s="133">
        <f t="shared" si="5"/>
        <v>0.18229873253858256</v>
      </c>
      <c r="K55" s="133">
        <f t="shared" si="3"/>
        <v>-7.3552275381416621E-16</v>
      </c>
    </row>
    <row r="56" spans="1:11" x14ac:dyDescent="0.25">
      <c r="A56" s="2">
        <v>39.043669999999999</v>
      </c>
      <c r="B56" s="133">
        <v>0.5</v>
      </c>
      <c r="C56" s="133">
        <v>0.91093999999999997</v>
      </c>
      <c r="F56" s="143">
        <v>0.5</v>
      </c>
      <c r="G56" s="142">
        <f t="shared" si="2"/>
        <v>0.91085471333198698</v>
      </c>
      <c r="H56" s="159">
        <v>39.208551724513242</v>
      </c>
      <c r="I56" s="133">
        <f t="shared" si="4"/>
        <v>1.821709426663974</v>
      </c>
      <c r="J56" s="133">
        <f t="shared" si="5"/>
        <v>0.17829057333602666</v>
      </c>
      <c r="K56" s="133">
        <f t="shared" si="3"/>
        <v>-3.0531133177191805E-16</v>
      </c>
    </row>
    <row r="57" spans="1:11" x14ac:dyDescent="0.25">
      <c r="A57" s="2">
        <v>38.481949999999998</v>
      </c>
      <c r="B57" s="133">
        <v>0.51</v>
      </c>
      <c r="C57" s="133">
        <v>0.91459000000000001</v>
      </c>
      <c r="F57" s="143">
        <v>0.51</v>
      </c>
      <c r="G57" s="142">
        <f t="shared" si="2"/>
        <v>0.91453278626060552</v>
      </c>
      <c r="H57" s="160">
        <v>38.644849506425828</v>
      </c>
      <c r="I57" s="133">
        <f t="shared" si="4"/>
        <v>1.7932015416874618</v>
      </c>
      <c r="J57" s="133">
        <f t="shared" si="5"/>
        <v>0.17442288518243751</v>
      </c>
      <c r="K57" s="133">
        <f t="shared" si="3"/>
        <v>0</v>
      </c>
    </row>
    <row r="58" spans="1:11" x14ac:dyDescent="0.25">
      <c r="A58" s="2">
        <v>37.930050000000001</v>
      </c>
      <c r="B58" s="133">
        <v>0.52</v>
      </c>
      <c r="C58" s="133">
        <v>0.91810999999999998</v>
      </c>
      <c r="F58" s="143">
        <v>0.52</v>
      </c>
      <c r="G58" s="142">
        <f t="shared" si="2"/>
        <v>0.91806924272717305</v>
      </c>
      <c r="H58" s="159">
        <v>38.091027747549695</v>
      </c>
      <c r="I58" s="133">
        <f t="shared" si="4"/>
        <v>1.7655177744753328</v>
      </c>
      <c r="J58" s="133">
        <f t="shared" si="5"/>
        <v>0.17068907765172037</v>
      </c>
      <c r="K58" s="133">
        <f t="shared" si="3"/>
        <v>1.1796119636642288E-15</v>
      </c>
    </row>
    <row r="59" spans="1:11" x14ac:dyDescent="0.25">
      <c r="A59" s="2">
        <v>37.387749999999997</v>
      </c>
      <c r="B59" s="133">
        <v>0.53</v>
      </c>
      <c r="C59" s="133">
        <v>0.92149000000000003</v>
      </c>
      <c r="F59" s="143">
        <v>0.53</v>
      </c>
      <c r="G59" s="142">
        <f t="shared" si="2"/>
        <v>0.92147101776115814</v>
      </c>
      <c r="H59" s="160">
        <v>37.546797479459514</v>
      </c>
      <c r="I59" s="133">
        <f t="shared" si="4"/>
        <v>1.7386245618135059</v>
      </c>
      <c r="J59" s="133">
        <f t="shared" si="5"/>
        <v>0.16708294093371004</v>
      </c>
      <c r="K59" s="133">
        <f t="shared" si="3"/>
        <v>-1.8596235662471372E-15</v>
      </c>
    </row>
    <row r="60" spans="1:11" x14ac:dyDescent="0.25">
      <c r="A60" s="2">
        <v>36.854709999999997</v>
      </c>
      <c r="B60" s="133">
        <v>0.54</v>
      </c>
      <c r="C60" s="133">
        <v>0.92474999999999996</v>
      </c>
      <c r="F60" s="143">
        <v>0.54</v>
      </c>
      <c r="G60" s="142">
        <f t="shared" si="2"/>
        <v>0.92474463475836233</v>
      </c>
      <c r="H60" s="159">
        <v>37.011881036978295</v>
      </c>
      <c r="I60" s="133">
        <f t="shared" si="4"/>
        <v>1.7124900643673375</v>
      </c>
      <c r="J60" s="133">
        <f t="shared" si="5"/>
        <v>0.16359862009051701</v>
      </c>
      <c r="K60" s="133">
        <f t="shared" si="3"/>
        <v>-1.5265566588595902E-16</v>
      </c>
    </row>
    <row r="61" spans="1:11" x14ac:dyDescent="0.25">
      <c r="A61" s="2">
        <v>36.330689999999997</v>
      </c>
      <c r="B61" s="133">
        <v>0.55000000000000004</v>
      </c>
      <c r="C61" s="133">
        <v>0.92788999999999999</v>
      </c>
      <c r="F61" s="143">
        <v>0.55000000000000004</v>
      </c>
      <c r="G61" s="142">
        <f t="shared" si="2"/>
        <v>0.92789623392186193</v>
      </c>
      <c r="H61" s="160">
        <v>36.486011524879302</v>
      </c>
      <c r="I61" s="133">
        <f t="shared" si="4"/>
        <v>1.6870840616761125</v>
      </c>
      <c r="J61" s="133">
        <f t="shared" si="5"/>
        <v>0.16023059128475073</v>
      </c>
      <c r="K61" s="133">
        <f t="shared" si="3"/>
        <v>2.4980018054066022E-16</v>
      </c>
    </row>
    <row r="62" spans="1:11" x14ac:dyDescent="0.25">
      <c r="A62" s="2">
        <v>35.815420000000003</v>
      </c>
      <c r="B62" s="133">
        <v>0.56000000000000005</v>
      </c>
      <c r="C62" s="133">
        <v>0.93091000000000002</v>
      </c>
      <c r="F62" s="143">
        <v>0.56000000000000005</v>
      </c>
      <c r="G62" s="142">
        <f t="shared" si="2"/>
        <v>0.9309315984823866</v>
      </c>
      <c r="H62" s="159">
        <v>35.968932312894502</v>
      </c>
      <c r="I62" s="133">
        <f t="shared" si="4"/>
        <v>1.6623778544328331</v>
      </c>
      <c r="J62" s="133">
        <f t="shared" si="5"/>
        <v>0.15697363981275664</v>
      </c>
      <c r="K62" s="133">
        <f t="shared" si="3"/>
        <v>4.8572257327350599E-16</v>
      </c>
    </row>
    <row r="63" spans="1:11" x14ac:dyDescent="0.25">
      <c r="A63" s="2">
        <v>35.308689999999999</v>
      </c>
      <c r="B63" s="133">
        <v>0.56999999999999995</v>
      </c>
      <c r="C63" s="133">
        <v>0.93381999999999998</v>
      </c>
      <c r="F63" s="143">
        <v>0.56999999999999995</v>
      </c>
      <c r="G63" s="142">
        <f t="shared" si="2"/>
        <v>0.93385617888972605</v>
      </c>
      <c r="H63" s="160">
        <v>35.460396557451311</v>
      </c>
      <c r="I63" s="133">
        <f t="shared" si="4"/>
        <v>1.6383441734907476</v>
      </c>
      <c r="J63" s="133">
        <f t="shared" si="5"/>
        <v>0.15382283979133496</v>
      </c>
      <c r="K63" s="133">
        <f t="shared" si="3"/>
        <v>0</v>
      </c>
    </row>
    <row r="64" spans="1:11" x14ac:dyDescent="0.25">
      <c r="A64" s="2">
        <v>34.810200000000002</v>
      </c>
      <c r="B64" s="133">
        <v>0.57999999999999996</v>
      </c>
      <c r="C64" s="133">
        <v>0.93662999999999996</v>
      </c>
      <c r="F64" s="143">
        <v>0.57999999999999996</v>
      </c>
      <c r="G64" s="142">
        <f t="shared" si="2"/>
        <v>0.93667511514873536</v>
      </c>
      <c r="H64" s="159">
        <v>34.960166748640241</v>
      </c>
      <c r="I64" s="133">
        <f t="shared" si="4"/>
        <v>1.6149570950840266</v>
      </c>
      <c r="J64" s="133">
        <f t="shared" si="5"/>
        <v>0.15077353536015523</v>
      </c>
      <c r="K64" s="133">
        <f t="shared" si="3"/>
        <v>-5.5511151231257827E-16</v>
      </c>
    </row>
    <row r="65" spans="1:11" x14ac:dyDescent="0.25">
      <c r="A65" s="2">
        <v>34.319760000000002</v>
      </c>
      <c r="B65" s="133">
        <v>0.59</v>
      </c>
      <c r="C65" s="133">
        <v>0.93933999999999995</v>
      </c>
      <c r="F65" s="143">
        <v>0.59</v>
      </c>
      <c r="G65" s="142">
        <f t="shared" si="2"/>
        <v>0.93939325745742241</v>
      </c>
      <c r="H65" s="160">
        <v>34.468014280997068</v>
      </c>
      <c r="I65" s="133">
        <f t="shared" si="4"/>
        <v>1.5921919617922415</v>
      </c>
      <c r="J65" s="133">
        <f t="shared" si="5"/>
        <v>0.14782132327457623</v>
      </c>
      <c r="K65" s="133">
        <f t="shared" si="3"/>
        <v>1.3253287356462806E-15</v>
      </c>
    </row>
    <row r="66" spans="1:11" x14ac:dyDescent="0.25">
      <c r="A66" s="2">
        <v>33.837139999999998</v>
      </c>
      <c r="B66" s="133">
        <v>0.6</v>
      </c>
      <c r="C66" s="133">
        <v>0.94194999999999995</v>
      </c>
      <c r="F66" s="143">
        <v>0.6</v>
      </c>
      <c r="G66" s="142">
        <f t="shared" si="2"/>
        <v>0.94201518529007244</v>
      </c>
      <c r="H66" s="159">
        <v>33.983719046761564</v>
      </c>
      <c r="I66" s="133">
        <f t="shared" si="4"/>
        <v>1.5700253088167875</v>
      </c>
      <c r="J66" s="133">
        <f t="shared" si="5"/>
        <v>0.14496203677481737</v>
      </c>
      <c r="K66" s="133">
        <f t="shared" si="3"/>
        <v>6.106226635438361E-16</v>
      </c>
    </row>
    <row r="67" spans="1:11" x14ac:dyDescent="0.25">
      <c r="A67" s="2">
        <v>33.362139999999997</v>
      </c>
      <c r="B67" s="133">
        <v>0.61</v>
      </c>
      <c r="C67" s="133">
        <v>0.94447999999999999</v>
      </c>
      <c r="F67" s="143">
        <v>0.61</v>
      </c>
      <c r="G67" s="142">
        <f t="shared" si="2"/>
        <v>0.94454522505523919</v>
      </c>
      <c r="H67" s="160">
        <v>33.507069050345969</v>
      </c>
      <c r="I67" s="133">
        <f t="shared" si="4"/>
        <v>1.5484347951725232</v>
      </c>
      <c r="J67" s="133">
        <f t="shared" si="5"/>
        <v>0.14219173062759216</v>
      </c>
      <c r="K67" s="133">
        <f t="shared" si="3"/>
        <v>-1.3183898417423734E-16</v>
      </c>
    </row>
    <row r="68" spans="1:11" x14ac:dyDescent="0.25">
      <c r="A68" s="2">
        <v>32.894550000000002</v>
      </c>
      <c r="B68" s="133">
        <v>0.62</v>
      </c>
      <c r="C68" s="133">
        <v>0.94691000000000003</v>
      </c>
      <c r="F68" s="143">
        <v>0.62</v>
      </c>
      <c r="G68" s="142">
        <f t="shared" si="2"/>
        <v>0.94698746644668663</v>
      </c>
      <c r="H68" s="159">
        <v>33.037860042821499</v>
      </c>
      <c r="I68" s="133">
        <f t="shared" si="4"/>
        <v>1.5273991394301398</v>
      </c>
      <c r="J68" s="133">
        <f t="shared" si="5"/>
        <v>0.13950666724555794</v>
      </c>
      <c r="K68" s="133">
        <f t="shared" si="3"/>
        <v>1.3530843112619095E-15</v>
      </c>
    </row>
    <row r="69" spans="1:11" x14ac:dyDescent="0.25">
      <c r="A69" s="2">
        <v>32.434139999999999</v>
      </c>
      <c r="B69" s="133">
        <v>0.63</v>
      </c>
      <c r="C69" s="133">
        <v>0.94926999999999995</v>
      </c>
      <c r="F69" s="143">
        <v>0.63</v>
      </c>
      <c r="G69" s="142">
        <f t="shared" si="2"/>
        <v>0.94934577759465943</v>
      </c>
      <c r="H69" s="160">
        <v>32.575895175294612</v>
      </c>
      <c r="I69" s="133">
        <f t="shared" si="4"/>
        <v>1.5068980596740627</v>
      </c>
      <c r="J69" s="133">
        <f t="shared" si="5"/>
        <v>0.13690330379821344</v>
      </c>
      <c r="K69" s="133">
        <f t="shared" si="3"/>
        <v>1.5890067039947553E-15</v>
      </c>
    </row>
    <row r="70" spans="1:11" x14ac:dyDescent="0.25">
      <c r="A70" s="2">
        <v>31.980789999999999</v>
      </c>
      <c r="B70" s="133">
        <v>0.64</v>
      </c>
      <c r="C70" s="133">
        <v>0.95154000000000005</v>
      </c>
      <c r="F70" s="143">
        <v>0.64</v>
      </c>
      <c r="G70" s="142">
        <f t="shared" si="2"/>
        <v>0.95162381911523253</v>
      </c>
      <c r="H70" s="159">
        <v>32.120984670112136</v>
      </c>
      <c r="I70" s="133">
        <f t="shared" ref="I70:I101" si="6">10^($F$3-$G$3/($H$3+H70))/$E$1</f>
        <v>1.4869122173675509</v>
      </c>
      <c r="J70" s="133">
        <f t="shared" ref="J70:J106" si="7">10^($F$4-$G$4/($H$4+H70))/$E$1</f>
        <v>0.13437828023547049</v>
      </c>
      <c r="K70" s="133">
        <f t="shared" si="3"/>
        <v>-1.9012569296705806E-15</v>
      </c>
    </row>
    <row r="71" spans="1:11" x14ac:dyDescent="0.25">
      <c r="A71" s="2">
        <v>31.53424</v>
      </c>
      <c r="B71" s="133">
        <v>0.65</v>
      </c>
      <c r="C71" s="133">
        <v>0.95374000000000003</v>
      </c>
      <c r="F71" s="143">
        <v>0.65</v>
      </c>
      <c r="G71" s="142">
        <f t="shared" ref="G71:G106" si="8">+I71*F71</f>
        <v>0.95382505714682675</v>
      </c>
      <c r="H71" s="160">
        <v>31.672945508893196</v>
      </c>
      <c r="I71" s="133">
        <f t="shared" si="6"/>
        <v>1.4674231648412719</v>
      </c>
      <c r="J71" s="133">
        <f t="shared" si="7"/>
        <v>0.13192840815192355</v>
      </c>
      <c r="K71" s="133">
        <f t="shared" ref="K71:K106" si="9">1-I71*F71-J71*(1-F71)</f>
        <v>0</v>
      </c>
    </row>
    <row r="72" spans="1:11" x14ac:dyDescent="0.25">
      <c r="A72" s="2">
        <v>31.094349999999999</v>
      </c>
      <c r="B72" s="133">
        <v>0.66</v>
      </c>
      <c r="C72" s="133">
        <v>0.95587</v>
      </c>
      <c r="F72" s="143">
        <v>0.66</v>
      </c>
      <c r="G72" s="142">
        <f t="shared" si="8"/>
        <v>0.95595277545513513</v>
      </c>
      <c r="H72" s="159">
        <v>31.231601136445974</v>
      </c>
      <c r="I72" s="133">
        <f t="shared" si="6"/>
        <v>1.448413296144144</v>
      </c>
      <c r="J72" s="133">
        <f t="shared" si="7"/>
        <v>0.12955066042607352</v>
      </c>
      <c r="K72" s="133">
        <f t="shared" si="9"/>
        <v>-1.2490009027033011E-16</v>
      </c>
    </row>
    <row r="73" spans="1:11" x14ac:dyDescent="0.25">
      <c r="A73" s="2">
        <v>30.660969999999999</v>
      </c>
      <c r="B73" s="133">
        <v>0.67</v>
      </c>
      <c r="C73" s="133">
        <v>0.95791999999999999</v>
      </c>
      <c r="F73" s="143">
        <v>0.67</v>
      </c>
      <c r="G73" s="142">
        <f t="shared" si="8"/>
        <v>0.95801008668046084</v>
      </c>
      <c r="H73" s="160">
        <v>30.796781179679343</v>
      </c>
      <c r="I73" s="133">
        <f t="shared" si="6"/>
        <v>1.4298658010156131</v>
      </c>
      <c r="J73" s="133">
        <f t="shared" si="7"/>
        <v>0.12724216157435575</v>
      </c>
      <c r="K73" s="133">
        <f t="shared" si="9"/>
        <v>1.7694179454963432E-15</v>
      </c>
    </row>
    <row r="74" spans="1:11" x14ac:dyDescent="0.25">
      <c r="A74" s="2">
        <v>30.233920000000001</v>
      </c>
      <c r="B74" s="133">
        <v>0.68</v>
      </c>
      <c r="C74" s="133">
        <v>0.95991000000000004</v>
      </c>
      <c r="F74" s="143">
        <v>0.68</v>
      </c>
      <c r="G74" s="142">
        <f t="shared" si="8"/>
        <v>0.9599999427952145</v>
      </c>
      <c r="H74" s="159">
        <v>30.368321180674101</v>
      </c>
      <c r="I74" s="133">
        <f t="shared" si="6"/>
        <v>1.4117646217576683</v>
      </c>
      <c r="J74" s="133">
        <f t="shared" si="7"/>
        <v>0.12500017876495745</v>
      </c>
      <c r="K74" s="133">
        <f t="shared" si="9"/>
        <v>-8.7430063189231078E-16</v>
      </c>
    </row>
    <row r="75" spans="1:11" x14ac:dyDescent="0.25">
      <c r="A75" s="2">
        <v>29.813020000000002</v>
      </c>
      <c r="B75" s="133">
        <v>0.69</v>
      </c>
      <c r="C75" s="133">
        <v>0.96182999999999996</v>
      </c>
      <c r="F75" s="143">
        <v>0.69</v>
      </c>
      <c r="G75" s="142">
        <f t="shared" si="8"/>
        <v>0.96192514483328084</v>
      </c>
      <c r="H75" s="160">
        <v>29.946062343124659</v>
      </c>
      <c r="I75" s="133">
        <f t="shared" si="6"/>
        <v>1.3940944128018564</v>
      </c>
      <c r="J75" s="133">
        <f t="shared" si="7"/>
        <v>0.12282211344102882</v>
      </c>
      <c r="K75" s="133">
        <f t="shared" si="9"/>
        <v>2.1510571102112408E-16</v>
      </c>
    </row>
    <row r="76" spans="1:11" x14ac:dyDescent="0.25">
      <c r="A76" s="2">
        <v>29.398150000000001</v>
      </c>
      <c r="B76" s="133">
        <v>0.7</v>
      </c>
      <c r="C76" s="133">
        <v>0.9637</v>
      </c>
      <c r="F76" s="143">
        <v>0.7</v>
      </c>
      <c r="G76" s="142">
        <f t="shared" si="8"/>
        <v>0.96378835194786361</v>
      </c>
      <c r="H76" s="159">
        <v>29.529851291411376</v>
      </c>
      <c r="I76" s="133">
        <f t="shared" si="6"/>
        <v>1.3768405027826625</v>
      </c>
      <c r="J76" s="133">
        <f t="shared" si="7"/>
        <v>0.12070549350712144</v>
      </c>
      <c r="K76" s="133">
        <f t="shared" si="9"/>
        <v>0</v>
      </c>
    </row>
    <row r="77" spans="1:11" x14ac:dyDescent="0.25">
      <c r="A77" s="2">
        <v>28.989149999999999</v>
      </c>
      <c r="B77" s="133">
        <v>0.71</v>
      </c>
      <c r="C77" s="133">
        <v>0.96550000000000002</v>
      </c>
      <c r="F77" s="143">
        <v>0.71</v>
      </c>
      <c r="G77" s="142">
        <f t="shared" si="8"/>
        <v>0.96559208984940981</v>
      </c>
      <c r="H77" s="160">
        <v>29.119539841603263</v>
      </c>
      <c r="I77" s="133">
        <f t="shared" si="6"/>
        <v>1.3599888589428308</v>
      </c>
      <c r="J77" s="133">
        <f t="shared" si="7"/>
        <v>0.11864796603651831</v>
      </c>
      <c r="K77" s="133">
        <f t="shared" si="9"/>
        <v>-1.1796119636642288E-16</v>
      </c>
    </row>
    <row r="78" spans="1:11" x14ac:dyDescent="0.25">
      <c r="A78" s="2">
        <v>28.585840000000001</v>
      </c>
      <c r="B78" s="133">
        <v>0.72</v>
      </c>
      <c r="C78" s="133">
        <v>0.96725000000000005</v>
      </c>
      <c r="F78" s="143">
        <v>0.72</v>
      </c>
      <c r="G78" s="142">
        <f t="shared" si="8"/>
        <v>0.96733875867102848</v>
      </c>
      <c r="H78" s="159">
        <v>28.714984783735357</v>
      </c>
      <c r="I78" s="133">
        <f t="shared" si="6"/>
        <v>1.3435260537097617</v>
      </c>
      <c r="J78" s="133">
        <f t="shared" si="7"/>
        <v>0.11664729046061507</v>
      </c>
      <c r="K78" s="133">
        <f t="shared" si="9"/>
        <v>-7.0082828429463007E-16</v>
      </c>
    </row>
    <row r="79" spans="1:11" x14ac:dyDescent="0.25">
      <c r="A79" s="2">
        <v>28.18816</v>
      </c>
      <c r="B79" s="133">
        <v>0.73</v>
      </c>
      <c r="C79" s="133">
        <v>0.96894000000000002</v>
      </c>
      <c r="F79" s="143">
        <v>0.73</v>
      </c>
      <c r="G79" s="142">
        <f t="shared" si="8"/>
        <v>0.96903064030473307</v>
      </c>
      <c r="H79" s="160">
        <v>28.316047674741522</v>
      </c>
      <c r="I79" s="133">
        <f t="shared" si="6"/>
        <v>1.3274392332941549</v>
      </c>
      <c r="J79" s="133">
        <f t="shared" si="7"/>
        <v>0.11470133220468838</v>
      </c>
      <c r="K79" s="133">
        <f t="shared" si="9"/>
        <v>1.0651202142497596E-15</v>
      </c>
    </row>
    <row r="80" spans="1:11" x14ac:dyDescent="0.25">
      <c r="A80" s="2">
        <v>27.795909999999999</v>
      </c>
      <c r="B80" s="133">
        <v>0.74</v>
      </c>
      <c r="C80" s="133">
        <v>0.97058</v>
      </c>
      <c r="F80" s="143">
        <v>0.74</v>
      </c>
      <c r="G80" s="142">
        <f t="shared" si="8"/>
        <v>0.97066990524830199</v>
      </c>
      <c r="H80" s="159">
        <v>27.922594641460655</v>
      </c>
      <c r="I80" s="133">
        <f t="shared" si="6"/>
        <v>1.3117160881733811</v>
      </c>
      <c r="J80" s="133">
        <f t="shared" si="7"/>
        <v>0.11280805673729689</v>
      </c>
      <c r="K80" s="133">
        <f t="shared" si="9"/>
        <v>8.1532003370909933E-16</v>
      </c>
    </row>
    <row r="81" spans="1:11" x14ac:dyDescent="0.25">
      <c r="A81" s="2">
        <v>27.40898</v>
      </c>
      <c r="B81" s="133">
        <v>0.75</v>
      </c>
      <c r="C81" s="133">
        <v>0.97216999999999998</v>
      </c>
      <c r="F81" s="143">
        <v>0.75</v>
      </c>
      <c r="G81" s="142">
        <f t="shared" si="8"/>
        <v>0.97225861899920307</v>
      </c>
      <c r="H81" s="160">
        <v>27.534496193167517</v>
      </c>
      <c r="I81" s="133">
        <f t="shared" si="6"/>
        <v>1.2963448253322707</v>
      </c>
      <c r="J81" s="133">
        <f t="shared" si="7"/>
        <v>0.11096552400318696</v>
      </c>
      <c r="K81" s="133">
        <f t="shared" si="9"/>
        <v>1.8735013540549517E-16</v>
      </c>
    </row>
    <row r="82" spans="1:11" x14ac:dyDescent="0.25">
      <c r="A82" s="2">
        <v>27.027270000000001</v>
      </c>
      <c r="B82" s="133">
        <v>0.76</v>
      </c>
      <c r="C82" s="133">
        <v>0.97372000000000003</v>
      </c>
      <c r="F82" s="143">
        <v>0.76</v>
      </c>
      <c r="G82" s="142">
        <f t="shared" si="8"/>
        <v>0.97379874802911903</v>
      </c>
      <c r="H82" s="159">
        <v>27.151627043112356</v>
      </c>
      <c r="I82" s="133">
        <f t="shared" si="6"/>
        <v>1.2813141421435776</v>
      </c>
      <c r="J82" s="133">
        <f t="shared" si="7"/>
        <v>0.10917188321200247</v>
      </c>
      <c r="K82" s="133">
        <f t="shared" si="9"/>
        <v>3.7470027081099033E-16</v>
      </c>
    </row>
    <row r="83" spans="1:11" x14ac:dyDescent="0.25">
      <c r="A83" s="2">
        <v>26.65062</v>
      </c>
      <c r="B83" s="133">
        <v>0.77</v>
      </c>
      <c r="C83" s="133">
        <v>0.97521000000000002</v>
      </c>
      <c r="F83" s="143">
        <v>0.77</v>
      </c>
      <c r="G83" s="142">
        <f t="shared" si="8"/>
        <v>0.97529216536982122</v>
      </c>
      <c r="H83" s="160">
        <v>26.773865938584052</v>
      </c>
      <c r="I83" s="133">
        <f t="shared" si="6"/>
        <v>1.2666132017789886</v>
      </c>
      <c r="J83" s="133">
        <f t="shared" si="7"/>
        <v>0.10742536795729918</v>
      </c>
      <c r="K83" s="133">
        <f t="shared" si="9"/>
        <v>-2.7755575615628914E-17</v>
      </c>
    </row>
    <row r="84" spans="1:11" x14ac:dyDescent="0.25">
      <c r="A84" s="2">
        <v>26.278949999999998</v>
      </c>
      <c r="B84" s="133">
        <v>0.78</v>
      </c>
      <c r="C84" s="133">
        <v>0.97665999999999997</v>
      </c>
      <c r="F84" s="143">
        <v>0.78</v>
      </c>
      <c r="G84" s="142">
        <f t="shared" si="8"/>
        <v>0.97674065583867942</v>
      </c>
      <c r="H84" s="159">
        <v>26.401095499037545</v>
      </c>
      <c r="I84" s="133">
        <f t="shared" si="6"/>
        <v>1.2522316100495889</v>
      </c>
      <c r="J84" s="133">
        <f t="shared" si="7"/>
        <v>0.10572429164236569</v>
      </c>
      <c r="K84" s="133">
        <f t="shared" si="9"/>
        <v>1.3530843112619095E-16</v>
      </c>
    </row>
    <row r="85" spans="1:11" x14ac:dyDescent="0.25">
      <c r="A85" s="2">
        <v>25.912130000000001</v>
      </c>
      <c r="B85" s="133">
        <v>0.79</v>
      </c>
      <c r="C85" s="133">
        <v>0.97806999999999999</v>
      </c>
      <c r="F85" s="143">
        <v>0.79</v>
      </c>
      <c r="G85" s="142">
        <f t="shared" si="8"/>
        <v>0.9781459209298452</v>
      </c>
      <c r="H85" s="160">
        <v>26.033202061856233</v>
      </c>
      <c r="I85" s="133">
        <f t="shared" si="6"/>
        <v>1.2381593935820825</v>
      </c>
      <c r="J85" s="133">
        <f t="shared" si="7"/>
        <v>0.10406704319121221</v>
      </c>
      <c r="K85" s="133">
        <f t="shared" si="9"/>
        <v>2.3592239273284576E-16</v>
      </c>
    </row>
    <row r="86" spans="1:11" x14ac:dyDescent="0.25">
      <c r="A86" s="2">
        <v>25.550049999999999</v>
      </c>
      <c r="B86" s="133">
        <v>0.8</v>
      </c>
      <c r="C86" s="133">
        <v>0.97943999999999998</v>
      </c>
      <c r="F86" s="143">
        <v>0.8</v>
      </c>
      <c r="G86" s="142">
        <f t="shared" si="8"/>
        <v>0.97950958339504801</v>
      </c>
      <c r="H86" s="159">
        <v>25.670075535342395</v>
      </c>
      <c r="I86" s="133">
        <f t="shared" si="6"/>
        <v>1.22438697924381</v>
      </c>
      <c r="J86" s="133">
        <f t="shared" si="7"/>
        <v>0.10245208302475332</v>
      </c>
      <c r="K86" s="133">
        <f t="shared" si="9"/>
        <v>1.3287981825982342E-15</v>
      </c>
    </row>
    <row r="87" spans="1:11" x14ac:dyDescent="0.25">
      <c r="A87" s="2">
        <v>25.192589999999999</v>
      </c>
      <c r="B87" s="133">
        <v>0.81</v>
      </c>
      <c r="C87" s="133">
        <v>0.98075999999999997</v>
      </c>
      <c r="F87" s="143">
        <v>0.81</v>
      </c>
      <c r="G87" s="142">
        <f t="shared" si="8"/>
        <v>0.98083319153608384</v>
      </c>
      <c r="H87" s="160">
        <v>25.311609258553201</v>
      </c>
      <c r="I87" s="133">
        <f t="shared" si="6"/>
        <v>1.2109051747359059</v>
      </c>
      <c r="J87" s="133">
        <f t="shared" si="7"/>
        <v>0.10087793928376634</v>
      </c>
      <c r="K87" s="133">
        <f t="shared" si="9"/>
        <v>5.620504062164855E-16</v>
      </c>
    </row>
    <row r="88" spans="1:11" x14ac:dyDescent="0.25">
      <c r="A88" s="2">
        <v>24.839670000000002</v>
      </c>
      <c r="B88" s="133">
        <v>0.82</v>
      </c>
      <c r="C88" s="133">
        <v>0.98204999999999998</v>
      </c>
      <c r="F88" s="143">
        <v>0.82</v>
      </c>
      <c r="G88" s="142">
        <f t="shared" si="8"/>
        <v>0.98211822322930942</v>
      </c>
      <c r="H88" s="159">
        <v>24.95769986762242</v>
      </c>
      <c r="I88" s="133">
        <f t="shared" si="6"/>
        <v>1.1977051502796456</v>
      </c>
      <c r="J88" s="133">
        <f t="shared" si="7"/>
        <v>9.9343204281614819E-2</v>
      </c>
      <c r="K88" s="133">
        <f t="shared" si="9"/>
        <v>-9.0205620750793969E-17</v>
      </c>
    </row>
    <row r="89" spans="1:11" x14ac:dyDescent="0.25">
      <c r="A89" s="2">
        <v>24.491160000000001</v>
      </c>
      <c r="B89" s="133">
        <v>0.83</v>
      </c>
      <c r="C89" s="133">
        <v>0.98329999999999995</v>
      </c>
      <c r="F89" s="143">
        <v>0.83</v>
      </c>
      <c r="G89" s="142">
        <f t="shared" si="8"/>
        <v>0.98336608970092731</v>
      </c>
      <c r="H89" s="160">
        <v>24.608247168227702</v>
      </c>
      <c r="I89" s="133">
        <f t="shared" si="6"/>
        <v>1.1847784213264185</v>
      </c>
      <c r="J89" s="133">
        <f t="shared" si="7"/>
        <v>9.7846531171016868E-2</v>
      </c>
      <c r="K89" s="133">
        <f t="shared" si="9"/>
        <v>-1.8735013540549517E-16</v>
      </c>
    </row>
    <row r="90" spans="1:11" x14ac:dyDescent="0.25">
      <c r="A90" s="2">
        <v>24.147020000000001</v>
      </c>
      <c r="B90" s="133">
        <v>0.84</v>
      </c>
      <c r="C90" s="133">
        <v>0.98451999999999995</v>
      </c>
      <c r="F90" s="143">
        <v>0.84</v>
      </c>
      <c r="G90" s="142">
        <f t="shared" si="8"/>
        <v>0.98457813907034586</v>
      </c>
      <c r="H90" s="159">
        <v>24.26315401388365</v>
      </c>
      <c r="I90" s="133">
        <f t="shared" si="6"/>
        <v>1.1721168322266022</v>
      </c>
      <c r="J90" s="133">
        <f t="shared" si="7"/>
        <v>9.638663081033369E-2</v>
      </c>
      <c r="K90" s="133">
        <f t="shared" si="9"/>
        <v>7.4766581814600386E-16</v>
      </c>
    </row>
    <row r="91" spans="1:11" x14ac:dyDescent="0.25">
      <c r="A91" s="2">
        <v>23.807089999999999</v>
      </c>
      <c r="B91" s="133">
        <v>0.85</v>
      </c>
      <c r="C91" s="133">
        <v>0.98570000000000002</v>
      </c>
      <c r="F91" s="143">
        <v>0.85</v>
      </c>
      <c r="G91" s="142">
        <f t="shared" si="8"/>
        <v>0.98575565967760981</v>
      </c>
      <c r="H91" s="160">
        <v>23.922326189758117</v>
      </c>
      <c r="I91" s="133">
        <f t="shared" si="6"/>
        <v>1.159712540797188</v>
      </c>
      <c r="J91" s="133">
        <f t="shared" si="7"/>
        <v>9.4962268815934822E-2</v>
      </c>
      <c r="K91" s="133">
        <f t="shared" si="9"/>
        <v>-3.2959746043559335E-17</v>
      </c>
    </row>
    <row r="92" spans="1:11" x14ac:dyDescent="0.25">
      <c r="A92" s="2">
        <v>23.471329999999998</v>
      </c>
      <c r="B92" s="133">
        <v>0.86</v>
      </c>
      <c r="C92" s="133">
        <v>0.98685</v>
      </c>
      <c r="F92" s="143">
        <v>0.86</v>
      </c>
      <c r="G92" s="142">
        <f t="shared" si="8"/>
        <v>0.98689988320965072</v>
      </c>
      <c r="H92" s="159">
        <v>23.585672301727822</v>
      </c>
      <c r="I92" s="133">
        <f t="shared" si="6"/>
        <v>1.147558003732152</v>
      </c>
      <c r="J92" s="133">
        <f t="shared" si="7"/>
        <v>9.3572262788202548E-2</v>
      </c>
      <c r="K92" s="133">
        <f t="shared" si="9"/>
        <v>9.2287288921966137E-16</v>
      </c>
    </row>
    <row r="93" spans="1:11" x14ac:dyDescent="0.25">
      <c r="A93" s="2">
        <v>23.13964</v>
      </c>
      <c r="B93" s="133">
        <v>0.87</v>
      </c>
      <c r="C93" s="133">
        <v>0.98795999999999995</v>
      </c>
      <c r="F93" s="143">
        <v>0.87</v>
      </c>
      <c r="G93" s="142">
        <f t="shared" si="8"/>
        <v>0.98801198763904563</v>
      </c>
      <c r="H93" s="160">
        <v>23.253103670404336</v>
      </c>
      <c r="I93" s="133">
        <f t="shared" si="6"/>
        <v>1.1356459628035007</v>
      </c>
      <c r="J93" s="133">
        <f t="shared" si="7"/>
        <v>9.2215479699658598E-2</v>
      </c>
      <c r="K93" s="133">
        <f t="shared" si="9"/>
        <v>-1.2490009027033011E-15</v>
      </c>
    </row>
    <row r="94" spans="1:11" x14ac:dyDescent="0.25">
      <c r="A94" s="2">
        <v>22.811910000000001</v>
      </c>
      <c r="B94" s="133">
        <v>0.88</v>
      </c>
      <c r="C94" s="133">
        <v>0.98904999999999998</v>
      </c>
      <c r="F94" s="143">
        <v>0.88</v>
      </c>
      <c r="G94" s="142">
        <f t="shared" si="8"/>
        <v>0.989093099987855</v>
      </c>
      <c r="H94" s="159">
        <v>22.92453422987662</v>
      </c>
      <c r="I94" s="133">
        <f t="shared" si="6"/>
        <v>1.1239694318043807</v>
      </c>
      <c r="J94" s="133">
        <f t="shared" si="7"/>
        <v>9.0890833434532775E-2</v>
      </c>
      <c r="K94" s="133">
        <f t="shared" si="9"/>
        <v>1.0720591081536668E-15</v>
      </c>
    </row>
    <row r="95" spans="1:11" x14ac:dyDescent="0.25">
      <c r="A95" s="2">
        <v>22.48809</v>
      </c>
      <c r="B95" s="133">
        <v>0.89</v>
      </c>
      <c r="C95" s="133">
        <v>0.99009999999999998</v>
      </c>
      <c r="F95" s="143">
        <v>0.89</v>
      </c>
      <c r="G95" s="142">
        <f t="shared" si="8"/>
        <v>0.99014429892831313</v>
      </c>
      <c r="H95" s="160">
        <v>22.599880430932298</v>
      </c>
      <c r="I95" s="133">
        <f t="shared" si="6"/>
        <v>1.1125216841891159</v>
      </c>
      <c r="J95" s="133">
        <f t="shared" si="7"/>
        <v>8.9597282469885742E-2</v>
      </c>
      <c r="K95" s="133">
        <f t="shared" si="9"/>
        <v>-5.5684623578855508E-16</v>
      </c>
    </row>
    <row r="96" spans="1:11" x14ac:dyDescent="0.25">
      <c r="A96" s="2">
        <v>22.168060000000001</v>
      </c>
      <c r="B96" s="133">
        <v>0.9</v>
      </c>
      <c r="C96" s="133">
        <v>0.99112999999999996</v>
      </c>
      <c r="F96" s="143">
        <v>0.9</v>
      </c>
      <c r="G96" s="142">
        <f t="shared" si="8"/>
        <v>0.99116661723104205</v>
      </c>
      <c r="H96" s="159">
        <v>22.279061148528161</v>
      </c>
      <c r="I96" s="133">
        <f t="shared" si="6"/>
        <v>1.1012962413678244</v>
      </c>
      <c r="J96" s="133">
        <f t="shared" si="7"/>
        <v>8.8333827689088887E-2</v>
      </c>
      <c r="K96" s="133">
        <f t="shared" si="9"/>
        <v>4.9066653518003989E-14</v>
      </c>
    </row>
    <row r="97" spans="1:11" x14ac:dyDescent="0.25">
      <c r="A97" s="2">
        <v>21.851800000000001</v>
      </c>
      <c r="B97" s="133">
        <v>0.91</v>
      </c>
      <c r="C97" s="133">
        <v>0.99212999999999996</v>
      </c>
      <c r="F97" s="143">
        <v>0.91</v>
      </c>
      <c r="G97" s="142">
        <f t="shared" si="8"/>
        <v>0.99216104642999825</v>
      </c>
      <c r="H97" s="160">
        <v>21.961997668243942</v>
      </c>
      <c r="I97" s="133">
        <f t="shared" si="6"/>
        <v>1.0902868642087893</v>
      </c>
      <c r="J97" s="133">
        <f t="shared" si="7"/>
        <v>8.7099510609232586E-2</v>
      </c>
      <c r="K97" s="133">
        <f t="shared" si="9"/>
        <v>-2.3848291796219057E-9</v>
      </c>
    </row>
    <row r="98" spans="1:11" x14ac:dyDescent="0.25">
      <c r="A98" s="2">
        <v>21.539159999999999</v>
      </c>
      <c r="B98" s="133">
        <v>0.92</v>
      </c>
      <c r="C98" s="133">
        <v>0.99309999999999998</v>
      </c>
      <c r="F98" s="143">
        <v>0.92</v>
      </c>
      <c r="G98" s="142">
        <f t="shared" si="8"/>
        <v>0.99312852720127021</v>
      </c>
      <c r="H98" s="159">
        <v>21.648613226947109</v>
      </c>
      <c r="I98" s="133">
        <f t="shared" si="6"/>
        <v>1.079487529566598</v>
      </c>
      <c r="J98" s="133">
        <f t="shared" si="7"/>
        <v>8.5893409984141661E-2</v>
      </c>
      <c r="K98" s="133">
        <f t="shared" si="9"/>
        <v>-1.5352302762394743E-15</v>
      </c>
    </row>
    <row r="99" spans="1:11" x14ac:dyDescent="0.25">
      <c r="A99" s="2">
        <v>21.230149999999998</v>
      </c>
      <c r="B99" s="133">
        <v>0.93</v>
      </c>
      <c r="C99" s="133">
        <v>0.99404000000000003</v>
      </c>
      <c r="F99" s="143">
        <v>0.93</v>
      </c>
      <c r="G99" s="142">
        <f t="shared" si="8"/>
        <v>0.99406997499933436</v>
      </c>
      <c r="H99" s="160">
        <v>21.338833681142084</v>
      </c>
      <c r="I99" s="133">
        <f t="shared" si="6"/>
        <v>1.0688924462358433</v>
      </c>
      <c r="J99" s="133">
        <f t="shared" si="7"/>
        <v>8.4714642866673739E-2</v>
      </c>
      <c r="K99" s="133">
        <f t="shared" si="9"/>
        <v>-1.5178830414797062E-15</v>
      </c>
    </row>
    <row r="100" spans="1:11" x14ac:dyDescent="0.25">
      <c r="A100" s="2">
        <v>20.924600000000002</v>
      </c>
      <c r="B100" s="133">
        <v>0.94</v>
      </c>
      <c r="C100" s="133">
        <v>0.99495999999999996</v>
      </c>
      <c r="F100" s="143">
        <v>0.94</v>
      </c>
      <c r="G100" s="142">
        <f t="shared" si="8"/>
        <v>0.99498625840168609</v>
      </c>
      <c r="H100" s="159">
        <v>21.032586680089544</v>
      </c>
      <c r="I100" s="133">
        <f t="shared" si="6"/>
        <v>1.0584960195762618</v>
      </c>
      <c r="J100" s="133">
        <f t="shared" si="7"/>
        <v>8.3562359971898939E-2</v>
      </c>
      <c r="K100" s="133">
        <f t="shared" si="9"/>
        <v>-2.6020852139652106E-17</v>
      </c>
    </row>
    <row r="101" spans="1:11" x14ac:dyDescent="0.25">
      <c r="A101" s="2">
        <v>20.62255</v>
      </c>
      <c r="B101" s="133">
        <v>0.95</v>
      </c>
      <c r="C101" s="133">
        <v>0.99585999999999997</v>
      </c>
      <c r="F101" s="143">
        <v>0.95</v>
      </c>
      <c r="G101" s="142">
        <f t="shared" si="8"/>
        <v>0.99587821272568711</v>
      </c>
      <c r="H101" s="160">
        <v>20.729801966238401</v>
      </c>
      <c r="I101" s="133">
        <f t="shared" si="6"/>
        <v>1.0482928555007234</v>
      </c>
      <c r="J101" s="133">
        <f t="shared" si="7"/>
        <v>8.243574548628127E-2</v>
      </c>
      <c r="K101" s="133">
        <f t="shared" si="9"/>
        <v>-1.17354043149831E-15</v>
      </c>
    </row>
    <row r="102" spans="1:11" x14ac:dyDescent="0.25">
      <c r="A102" s="2">
        <v>20.32385</v>
      </c>
      <c r="B102" s="133">
        <v>0.96</v>
      </c>
      <c r="C102" s="133">
        <v>0.99673</v>
      </c>
      <c r="F102" s="143">
        <v>0.96</v>
      </c>
      <c r="G102" s="142">
        <f t="shared" si="8"/>
        <v>0.99674663939095665</v>
      </c>
      <c r="H102" s="159">
        <v>20.430411229190817</v>
      </c>
      <c r="I102" s="133">
        <f t="shared" ref="I102:I106" si="10">10^($F$3-$G$3/($H$3+H102))/$E$1</f>
        <v>1.0382777493655799</v>
      </c>
      <c r="J102" s="133">
        <f t="shared" si="7"/>
        <v>8.1334015226088088E-2</v>
      </c>
      <c r="K102" s="133">
        <f t="shared" si="9"/>
        <v>-1.721713049906981E-16</v>
      </c>
    </row>
    <row r="103" spans="1:11" x14ac:dyDescent="0.25">
      <c r="A103" s="2">
        <v>20.02844</v>
      </c>
      <c r="B103" s="133">
        <v>0.97</v>
      </c>
      <c r="C103" s="133">
        <v>0.99758000000000002</v>
      </c>
      <c r="F103" s="143">
        <v>0.97</v>
      </c>
      <c r="G103" s="142">
        <f t="shared" si="8"/>
        <v>0.99759230754490713</v>
      </c>
      <c r="H103" s="160">
        <v>20.134348037586033</v>
      </c>
      <c r="I103" s="133">
        <f t="shared" si="10"/>
        <v>1.0284456778813476</v>
      </c>
      <c r="J103" s="133">
        <f t="shared" si="7"/>
        <v>8.0256415169797118E-2</v>
      </c>
      <c r="K103" s="133">
        <f t="shared" si="9"/>
        <v>-1.0464719368830089E-15</v>
      </c>
    </row>
    <row r="104" spans="1:11" x14ac:dyDescent="0.25">
      <c r="A104" s="2">
        <v>19.736319999999999</v>
      </c>
      <c r="B104" s="133">
        <v>0.98</v>
      </c>
      <c r="C104" s="133">
        <v>0.99841000000000002</v>
      </c>
      <c r="F104" s="143">
        <v>0.98</v>
      </c>
      <c r="G104" s="142">
        <f t="shared" si="8"/>
        <v>0.99841595559861374</v>
      </c>
      <c r="H104" s="159">
        <v>19.841547773825408</v>
      </c>
      <c r="I104" s="133">
        <f t="shared" si="10"/>
        <v>1.0187917914271569</v>
      </c>
      <c r="J104" s="133">
        <f t="shared" si="7"/>
        <v>7.9202220069324022E-2</v>
      </c>
      <c r="K104" s="133">
        <f t="shared" si="9"/>
        <v>-2.1770779623508929E-16</v>
      </c>
    </row>
    <row r="105" spans="1:11" x14ac:dyDescent="0.25">
      <c r="A105" s="2">
        <v>19.44735</v>
      </c>
      <c r="B105" s="133">
        <v>0.99</v>
      </c>
      <c r="C105" s="133">
        <v>0.99921000000000004</v>
      </c>
      <c r="F105" s="143">
        <v>0.99</v>
      </c>
      <c r="G105" s="142">
        <f t="shared" si="8"/>
        <v>0.9992182926786467</v>
      </c>
      <c r="H105" s="160">
        <v>19.551947571503028</v>
      </c>
      <c r="I105" s="133">
        <f t="shared" si="10"/>
        <v>1.0093114067461078</v>
      </c>
      <c r="J105" s="133">
        <f t="shared" si="7"/>
        <v>7.8170732135288593E-2</v>
      </c>
      <c r="K105" s="133">
        <f t="shared" si="9"/>
        <v>4.1102104358925473E-16</v>
      </c>
    </row>
    <row r="106" spans="1:11" x14ac:dyDescent="0.25">
      <c r="A106" s="2">
        <v>19.1615</v>
      </c>
      <c r="B106" s="133">
        <v>1</v>
      </c>
      <c r="C106" s="133">
        <v>1</v>
      </c>
      <c r="F106" s="143">
        <v>1</v>
      </c>
      <c r="G106" s="142">
        <f t="shared" si="8"/>
        <v>0.99999999999999856</v>
      </c>
      <c r="H106" s="159">
        <v>19.265486255412402</v>
      </c>
      <c r="I106" s="133">
        <f t="shared" si="10"/>
        <v>0.99999999999999856</v>
      </c>
      <c r="J106" s="133">
        <f t="shared" si="7"/>
        <v>7.7161279791853637E-2</v>
      </c>
      <c r="K106" s="133">
        <f t="shared" si="9"/>
        <v>1.4432899320127035E-15</v>
      </c>
    </row>
  </sheetData>
  <mergeCells count="1"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4</vt:i4>
      </vt:variant>
    </vt:vector>
  </HeadingPairs>
  <TitlesOfParts>
    <vt:vector size="6" baseType="lpstr">
      <vt:lpstr>1-Stage</vt:lpstr>
      <vt:lpstr>Butane-Hexane VLE</vt:lpstr>
      <vt:lpstr>1-Stage xy</vt:lpstr>
      <vt:lpstr>1-Stage Txy</vt:lpstr>
      <vt:lpstr>BH xy</vt:lpstr>
      <vt:lpstr>BH Txy</vt:lpstr>
    </vt:vector>
  </TitlesOfParts>
  <Company>University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Alan</dc:creator>
  <cp:lastModifiedBy>Lane, Alan</cp:lastModifiedBy>
  <dcterms:created xsi:type="dcterms:W3CDTF">2020-01-26T16:19:58Z</dcterms:created>
  <dcterms:modified xsi:type="dcterms:W3CDTF">2020-01-30T00:22:23Z</dcterms:modified>
</cp:coreProperties>
</file>